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filterPrivacy="1" showInkAnnotation="0" autoCompressPictures="0"/>
  <bookViews>
    <workbookView xWindow="41300" yWindow="60" windowWidth="29600" windowHeight="20440" tabRatio="500" activeTab="3"/>
  </bookViews>
  <sheets>
    <sheet name="任意分割一次" sheetId="2" r:id="rId1"/>
    <sheet name="任意分割二次" sheetId="7" r:id="rId2"/>
    <sheet name="総合税率表" sheetId="3" state="hidden" r:id="rId3"/>
    <sheet name="相続早見複数" sheetId="1" r:id="rId4"/>
    <sheet name="Ver" sheetId="5" r:id="rId5"/>
  </sheets>
  <externalReferences>
    <externalReference r:id="rId6"/>
    <externalReference r:id="rId7"/>
    <externalReference r:id="rId8"/>
  </externalReferences>
  <definedNames>
    <definedName name="_KO1">相続早見複数!$AA$3</definedName>
    <definedName name="_KO2">相続早見複数!$AL$3</definedName>
    <definedName name="_KO3">相続早見複数!$AW$3</definedName>
    <definedName name="_KO4">相続早見複数!$BH$3</definedName>
    <definedName name="_Parse_In" localSheetId="3" hidden="1">相続早見複数!$B$14:$Z$27</definedName>
    <definedName name="_Parse_In" localSheetId="1" hidden="1">#REF!</definedName>
    <definedName name="_Parse_In" hidden="1">#REF!</definedName>
    <definedName name="_Parse_Out" localSheetId="3" hidden="1">相続早見複数!$B$47:$Z$68</definedName>
    <definedName name="_Parse_Out" localSheetId="1" hidden="1">#REF!</definedName>
    <definedName name="_Parse_Out" hidden="1">#REF!</definedName>
    <definedName name="_Regression_Int" localSheetId="3" hidden="1">1</definedName>
    <definedName name="COMP">[1]DATA!$I$41:$K$46</definedName>
    <definedName name="HAI">[1]精算課税!$C$3</definedName>
    <definedName name="insrd">総合税率表!$H$20</definedName>
    <definedName name="ISN">[1]連年贈与!$A$10:$A$33</definedName>
    <definedName name="ITAX">総合税率表!$B$16:$D$23</definedName>
    <definedName name="JSBA">[2]対策!$L$10</definedName>
    <definedName name="JSBP">[2]対策!$J$10</definedName>
    <definedName name="KAZ">[1]贈与税!$E$6</definedName>
    <definedName name="KISO">総合税率表!$H$8</definedName>
    <definedName name="KKOJO">総合税率表!$B$28:$D$35</definedName>
    <definedName name="KO" localSheetId="3">#REF!</definedName>
    <definedName name="KO" localSheetId="0">#REF!</definedName>
    <definedName name="KO" localSheetId="1">#REF!</definedName>
    <definedName name="KO">[1]連年贈与!$C$3</definedName>
    <definedName name="LA">[2]対策!$J$15</definedName>
    <definedName name="LP">[2]対策!$J$14</definedName>
    <definedName name="L定義">[1]DATA!$I$47:$K$52</definedName>
    <definedName name="NEN">[1]精算課税!$C$6</definedName>
    <definedName name="_xlnm.Print_Area" localSheetId="0">任意分割一次!$A$1:$Q$24</definedName>
    <definedName name="_xlnm.Print_Area" localSheetId="1">任意分割二次!$B$2:$S$46</definedName>
    <definedName name="RUIJI">[1]類似業種!$R$36:$R$40</definedName>
    <definedName name="SHR">[2]対策!$J$17</definedName>
    <definedName name="SOU">総合税率表!$H$7</definedName>
    <definedName name="SRATE">総合税率表!$B$43:$D$51</definedName>
    <definedName name="SSKZK">総合税率表!$H$11</definedName>
    <definedName name="SSKZR">総合税率表!$H$12</definedName>
    <definedName name="SSUB">[1]連年贈与!$AJ$57:$AL$65</definedName>
    <definedName name="STAX">[2]対策!$A$227:$C$240</definedName>
    <definedName name="STK">[2]対策!$J$13</definedName>
    <definedName name="STV">[2]対策!$J$16</definedName>
    <definedName name="TBL">相続早見複数!$BT$8:$BV$16</definedName>
    <definedName name="UTAX">総合税率表!$B$5:$D$12</definedName>
    <definedName name="Z">[1]連年贈与!$C$37:$AG$37</definedName>
    <definedName name="ZKISO">総合税率表!$H$5</definedName>
    <definedName name="ZNIN">[1]精算課税!$C$5</definedName>
    <definedName name="ZOY">[1]贈与税!$E$4</definedName>
    <definedName name="ZOYO">[1]連年贈与!$D$11:$AH$11</definedName>
    <definedName name="ZRATE">総合税率表!$B$57:$D$66</definedName>
    <definedName name="ZSUB">[1]連年贈与!$AJ$73:$AL$82</definedName>
    <definedName name="ZTAX" localSheetId="1">[3]所得・住民税!#REF!</definedName>
    <definedName name="ZTAX">[3]所得・住民税!#REF!</definedName>
  </definedNames>
  <calcPr calcId="140000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7" l="1"/>
  <c r="H28" i="7"/>
  <c r="I17" i="7"/>
  <c r="I28" i="7"/>
  <c r="J17" i="7"/>
  <c r="J28" i="7"/>
  <c r="K17" i="7"/>
  <c r="K28" i="7"/>
  <c r="L17" i="7"/>
  <c r="L28" i="7"/>
  <c r="M17" i="7"/>
  <c r="M28" i="7"/>
  <c r="N17" i="7"/>
  <c r="N28" i="7"/>
  <c r="P28" i="7"/>
  <c r="Y32" i="7"/>
  <c r="Y33" i="7"/>
  <c r="R28" i="7"/>
  <c r="S28" i="7"/>
  <c r="T28" i="7"/>
  <c r="H31" i="7"/>
  <c r="H32" i="7"/>
  <c r="H34" i="7"/>
  <c r="I31" i="7"/>
  <c r="I32" i="7"/>
  <c r="I34" i="7"/>
  <c r="J31" i="7"/>
  <c r="J32" i="7"/>
  <c r="J34" i="7"/>
  <c r="K31" i="7"/>
  <c r="K32" i="7"/>
  <c r="K34" i="7"/>
  <c r="L31" i="7"/>
  <c r="L32" i="7"/>
  <c r="L34" i="7"/>
  <c r="P34" i="7"/>
  <c r="X32" i="7"/>
  <c r="H29" i="7"/>
  <c r="X33" i="7"/>
  <c r="X34" i="7"/>
  <c r="H38" i="7"/>
  <c r="I29" i="7"/>
  <c r="I36" i="7"/>
  <c r="I38" i="7"/>
  <c r="J29" i="7"/>
  <c r="J36" i="7"/>
  <c r="J38" i="7"/>
  <c r="K29" i="7"/>
  <c r="K36" i="7"/>
  <c r="K38" i="7"/>
  <c r="L29" i="7"/>
  <c r="L36" i="7"/>
  <c r="L38" i="7"/>
  <c r="M29" i="7"/>
  <c r="M36" i="7"/>
  <c r="M38" i="7"/>
  <c r="N29" i="7"/>
  <c r="N36" i="7"/>
  <c r="N38" i="7"/>
  <c r="P38" i="7"/>
  <c r="H36" i="7"/>
  <c r="O36" i="7"/>
  <c r="P36" i="7"/>
  <c r="P32" i="7"/>
  <c r="P31" i="7"/>
  <c r="P29" i="7"/>
  <c r="Q28" i="7"/>
  <c r="N27" i="7"/>
  <c r="M27" i="7"/>
  <c r="L27" i="7"/>
  <c r="K27" i="7"/>
  <c r="J27" i="7"/>
  <c r="I27" i="7"/>
  <c r="F17" i="7"/>
  <c r="I22" i="7"/>
  <c r="I23" i="7"/>
  <c r="N20" i="7"/>
  <c r="M20" i="7"/>
  <c r="L20" i="7"/>
  <c r="K20" i="7"/>
  <c r="J20" i="7"/>
  <c r="I20" i="7"/>
  <c r="H20" i="7"/>
  <c r="F20" i="7"/>
  <c r="N18" i="7"/>
  <c r="M18" i="7"/>
  <c r="L18" i="7"/>
  <c r="K18" i="7"/>
  <c r="J18" i="7"/>
  <c r="I18" i="7"/>
  <c r="H18" i="7"/>
  <c r="F18" i="7"/>
  <c r="P6" i="7"/>
  <c r="P7" i="7"/>
  <c r="P8" i="7"/>
  <c r="P9" i="7"/>
  <c r="P10" i="7"/>
  <c r="P11" i="7"/>
  <c r="P12" i="7"/>
  <c r="P13" i="7"/>
  <c r="P14" i="7"/>
  <c r="P15" i="7"/>
  <c r="F12" i="7"/>
  <c r="F13" i="7"/>
  <c r="F15" i="7"/>
  <c r="E15" i="7"/>
  <c r="Z2" i="7"/>
  <c r="Z1" i="7"/>
  <c r="M17" i="2"/>
  <c r="M28" i="2"/>
  <c r="H17" i="2"/>
  <c r="H28" i="2"/>
  <c r="N17" i="2"/>
  <c r="N28" i="2"/>
  <c r="J17" i="2"/>
  <c r="J28" i="2"/>
  <c r="I17" i="2"/>
  <c r="I28" i="2"/>
  <c r="L17" i="2"/>
  <c r="L28" i="2"/>
  <c r="P28" i="2"/>
  <c r="R28" i="2"/>
  <c r="S28" i="2"/>
  <c r="T28" i="2"/>
  <c r="H31" i="2"/>
  <c r="H32" i="2"/>
  <c r="H34" i="2"/>
  <c r="I31" i="2"/>
  <c r="I32" i="2"/>
  <c r="I34" i="2"/>
  <c r="J31" i="2"/>
  <c r="J32" i="2"/>
  <c r="J34" i="2"/>
  <c r="K31" i="2"/>
  <c r="K32" i="2"/>
  <c r="K34" i="2"/>
  <c r="L31" i="2"/>
  <c r="L32" i="2"/>
  <c r="L34" i="2"/>
  <c r="P34" i="2"/>
  <c r="H29" i="2"/>
  <c r="H36" i="2"/>
  <c r="F17" i="2"/>
  <c r="P11" i="2"/>
  <c r="P12" i="2"/>
  <c r="P13" i="2"/>
  <c r="P14" i="2"/>
  <c r="P6" i="2"/>
  <c r="Y32" i="2"/>
  <c r="Y33" i="2"/>
  <c r="X33" i="2"/>
  <c r="X32" i="2"/>
  <c r="X34" i="2"/>
  <c r="H38" i="2"/>
  <c r="L29" i="2"/>
  <c r="L36" i="2"/>
  <c r="M29" i="2"/>
  <c r="M36" i="2"/>
  <c r="N29" i="2"/>
  <c r="N36" i="2"/>
  <c r="N38" i="2"/>
  <c r="L38" i="2"/>
  <c r="L20" i="2"/>
  <c r="M38" i="2"/>
  <c r="M20" i="2"/>
  <c r="N20" i="2"/>
  <c r="L27" i="2"/>
  <c r="M27" i="2"/>
  <c r="N27" i="2"/>
  <c r="E15" i="2"/>
  <c r="F13" i="2"/>
  <c r="F12" i="2"/>
  <c r="D1" i="5"/>
  <c r="C1" i="5"/>
  <c r="BT12" i="1"/>
  <c r="BT9" i="1"/>
  <c r="BT10" i="1"/>
  <c r="BU9" i="1"/>
  <c r="BT8" i="1"/>
  <c r="BU8" i="1"/>
  <c r="BV8" i="1"/>
  <c r="BV9" i="1"/>
  <c r="BU10" i="1"/>
  <c r="BV10" i="1"/>
  <c r="BT11" i="1"/>
  <c r="BU11" i="1"/>
  <c r="BV11" i="1"/>
  <c r="BU12" i="1"/>
  <c r="BV12" i="1"/>
  <c r="BT13" i="1"/>
  <c r="BU13" i="1"/>
  <c r="BV13" i="1"/>
  <c r="BT14" i="1"/>
  <c r="BU14" i="1"/>
  <c r="BV14" i="1"/>
  <c r="BT15" i="1"/>
  <c r="BU15" i="1"/>
  <c r="BV15" i="1"/>
  <c r="BT16" i="1"/>
  <c r="BU16" i="1"/>
  <c r="BV16" i="1"/>
  <c r="AB12" i="1"/>
  <c r="AD12" i="1"/>
  <c r="G12" i="1"/>
  <c r="AB13" i="1"/>
  <c r="AD13" i="1"/>
  <c r="G13" i="1"/>
  <c r="BI12" i="1"/>
  <c r="BK12" i="1"/>
  <c r="J12" i="1"/>
  <c r="BI13" i="1"/>
  <c r="BK13" i="1"/>
  <c r="J13" i="1"/>
  <c r="BI14" i="1"/>
  <c r="BK14" i="1"/>
  <c r="J14" i="1"/>
  <c r="AX9" i="1"/>
  <c r="AZ9" i="1"/>
  <c r="I9" i="1"/>
  <c r="AX10" i="1"/>
  <c r="AZ10" i="1"/>
  <c r="I10" i="1"/>
  <c r="AX11" i="1"/>
  <c r="AZ11" i="1"/>
  <c r="I11" i="1"/>
  <c r="AX12" i="1"/>
  <c r="AZ12" i="1"/>
  <c r="I12" i="1"/>
  <c r="AX13" i="1"/>
  <c r="AZ13" i="1"/>
  <c r="I13" i="1"/>
  <c r="AX14" i="1"/>
  <c r="AZ14" i="1"/>
  <c r="I14" i="1"/>
  <c r="AG9" i="1"/>
  <c r="AM9" i="1"/>
  <c r="AO9" i="1"/>
  <c r="H9" i="1"/>
  <c r="AG10" i="1"/>
  <c r="AM10" i="1"/>
  <c r="AO10" i="1"/>
  <c r="H10" i="1"/>
  <c r="AG11" i="1"/>
  <c r="AM11" i="1"/>
  <c r="AO11" i="1"/>
  <c r="H11" i="1"/>
  <c r="AG12" i="1"/>
  <c r="AM12" i="1"/>
  <c r="AO12" i="1"/>
  <c r="H12" i="1"/>
  <c r="I15" i="3"/>
  <c r="K15" i="3"/>
  <c r="I14" i="3"/>
  <c r="K14" i="3"/>
  <c r="K17" i="2"/>
  <c r="K28" i="2"/>
  <c r="I29" i="2"/>
  <c r="I36" i="2"/>
  <c r="I38" i="2"/>
  <c r="J29" i="2"/>
  <c r="J36" i="2"/>
  <c r="J38" i="2"/>
  <c r="K29" i="2"/>
  <c r="K36" i="2"/>
  <c r="K38" i="2"/>
  <c r="P38" i="2"/>
  <c r="O36" i="2"/>
  <c r="P36" i="2"/>
  <c r="P32" i="2"/>
  <c r="P31" i="2"/>
  <c r="P29" i="2"/>
  <c r="K27" i="2"/>
  <c r="J27" i="2"/>
  <c r="I27" i="2"/>
  <c r="I22" i="2"/>
  <c r="I23" i="2"/>
  <c r="K20" i="2"/>
  <c r="J20" i="2"/>
  <c r="I20" i="2"/>
  <c r="H20" i="2"/>
  <c r="F20" i="2"/>
  <c r="N18" i="2"/>
  <c r="M18" i="2"/>
  <c r="L18" i="2"/>
  <c r="K18" i="2"/>
  <c r="J18" i="2"/>
  <c r="I18" i="2"/>
  <c r="H18" i="2"/>
  <c r="F18" i="2"/>
  <c r="P7" i="2"/>
  <c r="P8" i="2"/>
  <c r="P9" i="2"/>
  <c r="P10" i="2"/>
  <c r="P15" i="2"/>
  <c r="F15" i="2"/>
  <c r="Z2" i="2"/>
  <c r="Z1" i="2"/>
  <c r="BI34" i="1"/>
  <c r="BK34" i="1"/>
  <c r="AG34" i="1"/>
  <c r="AR34" i="1"/>
  <c r="BC34" i="1"/>
  <c r="BL34" i="1"/>
  <c r="BD34" i="1"/>
  <c r="BE34" i="1"/>
  <c r="BF34" i="1"/>
  <c r="BG34" i="1"/>
  <c r="BH34" i="1"/>
  <c r="BJ34" i="1"/>
  <c r="AX34" i="1"/>
  <c r="AZ34" i="1"/>
  <c r="BA34" i="1"/>
  <c r="AS34" i="1"/>
  <c r="AT34" i="1"/>
  <c r="AU34" i="1"/>
  <c r="AV34" i="1"/>
  <c r="AW34" i="1"/>
  <c r="AY34" i="1"/>
  <c r="AM34" i="1"/>
  <c r="AO34" i="1"/>
  <c r="AP34" i="1"/>
  <c r="AH34" i="1"/>
  <c r="AI34" i="1"/>
  <c r="AJ34" i="1"/>
  <c r="AK34" i="1"/>
  <c r="AL34" i="1"/>
  <c r="AN34" i="1"/>
  <c r="AB34" i="1"/>
  <c r="AD34" i="1"/>
  <c r="AE34" i="1"/>
  <c r="W34" i="1"/>
  <c r="X34" i="1"/>
  <c r="Y34" i="1"/>
  <c r="Z34" i="1"/>
  <c r="AA34" i="1"/>
  <c r="AC34" i="1"/>
  <c r="V34" i="1"/>
  <c r="J34" i="1"/>
  <c r="I34" i="1"/>
  <c r="H34" i="1"/>
  <c r="G34" i="1"/>
  <c r="F34" i="1"/>
  <c r="E34" i="1"/>
  <c r="D34" i="1"/>
  <c r="C34" i="1"/>
  <c r="BI33" i="1"/>
  <c r="BK33" i="1"/>
  <c r="AG33" i="1"/>
  <c r="AR33" i="1"/>
  <c r="BC33" i="1"/>
  <c r="BL33" i="1"/>
  <c r="BD33" i="1"/>
  <c r="BE33" i="1"/>
  <c r="BF33" i="1"/>
  <c r="BG33" i="1"/>
  <c r="BH33" i="1"/>
  <c r="BJ33" i="1"/>
  <c r="AX33" i="1"/>
  <c r="AZ33" i="1"/>
  <c r="BA33" i="1"/>
  <c r="AS33" i="1"/>
  <c r="AT33" i="1"/>
  <c r="AU33" i="1"/>
  <c r="AV33" i="1"/>
  <c r="AW33" i="1"/>
  <c r="AY33" i="1"/>
  <c r="AM33" i="1"/>
  <c r="AO33" i="1"/>
  <c r="AP33" i="1"/>
  <c r="AH33" i="1"/>
  <c r="AI33" i="1"/>
  <c r="AJ33" i="1"/>
  <c r="AK33" i="1"/>
  <c r="AL33" i="1"/>
  <c r="AN33" i="1"/>
  <c r="AB33" i="1"/>
  <c r="AD33" i="1"/>
  <c r="AE33" i="1"/>
  <c r="W33" i="1"/>
  <c r="X33" i="1"/>
  <c r="Y33" i="1"/>
  <c r="Z33" i="1"/>
  <c r="AA33" i="1"/>
  <c r="AC33" i="1"/>
  <c r="V33" i="1"/>
  <c r="J33" i="1"/>
  <c r="I33" i="1"/>
  <c r="H33" i="1"/>
  <c r="G33" i="1"/>
  <c r="F33" i="1"/>
  <c r="E33" i="1"/>
  <c r="D33" i="1"/>
  <c r="C33" i="1"/>
  <c r="BI32" i="1"/>
  <c r="BK32" i="1"/>
  <c r="AG32" i="1"/>
  <c r="AR32" i="1"/>
  <c r="BC32" i="1"/>
  <c r="BL32" i="1"/>
  <c r="BD32" i="1"/>
  <c r="BE32" i="1"/>
  <c r="BF32" i="1"/>
  <c r="BG32" i="1"/>
  <c r="BH32" i="1"/>
  <c r="BJ32" i="1"/>
  <c r="AX32" i="1"/>
  <c r="AZ32" i="1"/>
  <c r="BA32" i="1"/>
  <c r="AS32" i="1"/>
  <c r="AT32" i="1"/>
  <c r="AU32" i="1"/>
  <c r="AV32" i="1"/>
  <c r="AW32" i="1"/>
  <c r="AY32" i="1"/>
  <c r="AM32" i="1"/>
  <c r="AO32" i="1"/>
  <c r="AP32" i="1"/>
  <c r="AH32" i="1"/>
  <c r="AI32" i="1"/>
  <c r="AJ32" i="1"/>
  <c r="AK32" i="1"/>
  <c r="AL32" i="1"/>
  <c r="AN32" i="1"/>
  <c r="AB32" i="1"/>
  <c r="AD32" i="1"/>
  <c r="AE32" i="1"/>
  <c r="W32" i="1"/>
  <c r="X32" i="1"/>
  <c r="Y32" i="1"/>
  <c r="Z32" i="1"/>
  <c r="AA32" i="1"/>
  <c r="AC32" i="1"/>
  <c r="V32" i="1"/>
  <c r="J32" i="1"/>
  <c r="I32" i="1"/>
  <c r="H32" i="1"/>
  <c r="G32" i="1"/>
  <c r="F32" i="1"/>
  <c r="E32" i="1"/>
  <c r="D32" i="1"/>
  <c r="C32" i="1"/>
  <c r="BI31" i="1"/>
  <c r="BK31" i="1"/>
  <c r="AG31" i="1"/>
  <c r="AR31" i="1"/>
  <c r="BC31" i="1"/>
  <c r="BL31" i="1"/>
  <c r="BD31" i="1"/>
  <c r="BE31" i="1"/>
  <c r="BF31" i="1"/>
  <c r="BG31" i="1"/>
  <c r="BH31" i="1"/>
  <c r="BJ31" i="1"/>
  <c r="AX31" i="1"/>
  <c r="AZ31" i="1"/>
  <c r="BA31" i="1"/>
  <c r="AS31" i="1"/>
  <c r="AT31" i="1"/>
  <c r="AU31" i="1"/>
  <c r="AV31" i="1"/>
  <c r="AW31" i="1"/>
  <c r="AY31" i="1"/>
  <c r="AM31" i="1"/>
  <c r="AO31" i="1"/>
  <c r="AP31" i="1"/>
  <c r="AH31" i="1"/>
  <c r="AI31" i="1"/>
  <c r="AJ31" i="1"/>
  <c r="AK31" i="1"/>
  <c r="AL31" i="1"/>
  <c r="AN31" i="1"/>
  <c r="AB31" i="1"/>
  <c r="AD31" i="1"/>
  <c r="AE31" i="1"/>
  <c r="W31" i="1"/>
  <c r="X31" i="1"/>
  <c r="Y31" i="1"/>
  <c r="Z31" i="1"/>
  <c r="AA31" i="1"/>
  <c r="AC31" i="1"/>
  <c r="V31" i="1"/>
  <c r="J31" i="1"/>
  <c r="I31" i="1"/>
  <c r="H31" i="1"/>
  <c r="G31" i="1"/>
  <c r="F31" i="1"/>
  <c r="E31" i="1"/>
  <c r="D31" i="1"/>
  <c r="C31" i="1"/>
  <c r="BI30" i="1"/>
  <c r="BK30" i="1"/>
  <c r="AG30" i="1"/>
  <c r="AR30" i="1"/>
  <c r="BC30" i="1"/>
  <c r="BL30" i="1"/>
  <c r="BD30" i="1"/>
  <c r="BE30" i="1"/>
  <c r="BF30" i="1"/>
  <c r="BG30" i="1"/>
  <c r="BH30" i="1"/>
  <c r="BJ30" i="1"/>
  <c r="AX30" i="1"/>
  <c r="AZ30" i="1"/>
  <c r="BA30" i="1"/>
  <c r="AS30" i="1"/>
  <c r="AT30" i="1"/>
  <c r="AU30" i="1"/>
  <c r="AV30" i="1"/>
  <c r="AW30" i="1"/>
  <c r="AY30" i="1"/>
  <c r="AM30" i="1"/>
  <c r="AO30" i="1"/>
  <c r="AP30" i="1"/>
  <c r="AH30" i="1"/>
  <c r="AI30" i="1"/>
  <c r="AJ30" i="1"/>
  <c r="AK30" i="1"/>
  <c r="AL30" i="1"/>
  <c r="AN30" i="1"/>
  <c r="AB30" i="1"/>
  <c r="AD30" i="1"/>
  <c r="AE30" i="1"/>
  <c r="W30" i="1"/>
  <c r="X30" i="1"/>
  <c r="Y30" i="1"/>
  <c r="Z30" i="1"/>
  <c r="AA30" i="1"/>
  <c r="AC30" i="1"/>
  <c r="V30" i="1"/>
  <c r="J30" i="1"/>
  <c r="I30" i="1"/>
  <c r="H30" i="1"/>
  <c r="G30" i="1"/>
  <c r="F30" i="1"/>
  <c r="E30" i="1"/>
  <c r="D30" i="1"/>
  <c r="C30" i="1"/>
  <c r="BI29" i="1"/>
  <c r="BK29" i="1"/>
  <c r="AG29" i="1"/>
  <c r="AR29" i="1"/>
  <c r="BC29" i="1"/>
  <c r="BL29" i="1"/>
  <c r="BD29" i="1"/>
  <c r="BE29" i="1"/>
  <c r="BF29" i="1"/>
  <c r="BG29" i="1"/>
  <c r="BH29" i="1"/>
  <c r="BJ29" i="1"/>
  <c r="AX29" i="1"/>
  <c r="AZ29" i="1"/>
  <c r="BA29" i="1"/>
  <c r="AS29" i="1"/>
  <c r="AT29" i="1"/>
  <c r="AU29" i="1"/>
  <c r="AV29" i="1"/>
  <c r="AW29" i="1"/>
  <c r="AY29" i="1"/>
  <c r="AM29" i="1"/>
  <c r="AO29" i="1"/>
  <c r="AP29" i="1"/>
  <c r="AH29" i="1"/>
  <c r="AI29" i="1"/>
  <c r="AJ29" i="1"/>
  <c r="AK29" i="1"/>
  <c r="AL29" i="1"/>
  <c r="AN29" i="1"/>
  <c r="AB29" i="1"/>
  <c r="AD29" i="1"/>
  <c r="AE29" i="1"/>
  <c r="W29" i="1"/>
  <c r="X29" i="1"/>
  <c r="Y29" i="1"/>
  <c r="Z29" i="1"/>
  <c r="AA29" i="1"/>
  <c r="AC29" i="1"/>
  <c r="V29" i="1"/>
  <c r="J29" i="1"/>
  <c r="I29" i="1"/>
  <c r="H29" i="1"/>
  <c r="G29" i="1"/>
  <c r="F29" i="1"/>
  <c r="E29" i="1"/>
  <c r="D29" i="1"/>
  <c r="C29" i="1"/>
  <c r="BI28" i="1"/>
  <c r="BK28" i="1"/>
  <c r="AG28" i="1"/>
  <c r="AR28" i="1"/>
  <c r="BC28" i="1"/>
  <c r="BL28" i="1"/>
  <c r="BD28" i="1"/>
  <c r="BE28" i="1"/>
  <c r="BF28" i="1"/>
  <c r="BG28" i="1"/>
  <c r="BH28" i="1"/>
  <c r="BJ28" i="1"/>
  <c r="AX28" i="1"/>
  <c r="AZ28" i="1"/>
  <c r="BA28" i="1"/>
  <c r="AS28" i="1"/>
  <c r="AT28" i="1"/>
  <c r="AU28" i="1"/>
  <c r="AV28" i="1"/>
  <c r="AW28" i="1"/>
  <c r="AY28" i="1"/>
  <c r="AM28" i="1"/>
  <c r="AO28" i="1"/>
  <c r="AP28" i="1"/>
  <c r="AH28" i="1"/>
  <c r="AI28" i="1"/>
  <c r="AJ28" i="1"/>
  <c r="AK28" i="1"/>
  <c r="AL28" i="1"/>
  <c r="AN28" i="1"/>
  <c r="AB28" i="1"/>
  <c r="AD28" i="1"/>
  <c r="AE28" i="1"/>
  <c r="W28" i="1"/>
  <c r="X28" i="1"/>
  <c r="Y28" i="1"/>
  <c r="Z28" i="1"/>
  <c r="AA28" i="1"/>
  <c r="AC28" i="1"/>
  <c r="V28" i="1"/>
  <c r="J28" i="1"/>
  <c r="I28" i="1"/>
  <c r="H28" i="1"/>
  <c r="G28" i="1"/>
  <c r="F28" i="1"/>
  <c r="E28" i="1"/>
  <c r="D28" i="1"/>
  <c r="C28" i="1"/>
  <c r="BI27" i="1"/>
  <c r="BK27" i="1"/>
  <c r="AG27" i="1"/>
  <c r="AR27" i="1"/>
  <c r="BC27" i="1"/>
  <c r="BL27" i="1"/>
  <c r="BD27" i="1"/>
  <c r="BE27" i="1"/>
  <c r="BF27" i="1"/>
  <c r="BG27" i="1"/>
  <c r="BH27" i="1"/>
  <c r="BJ27" i="1"/>
  <c r="AX27" i="1"/>
  <c r="AZ27" i="1"/>
  <c r="BA27" i="1"/>
  <c r="AS27" i="1"/>
  <c r="AT27" i="1"/>
  <c r="AU27" i="1"/>
  <c r="AV27" i="1"/>
  <c r="AW27" i="1"/>
  <c r="AY27" i="1"/>
  <c r="AM27" i="1"/>
  <c r="AO27" i="1"/>
  <c r="AP27" i="1"/>
  <c r="AH27" i="1"/>
  <c r="AI27" i="1"/>
  <c r="AJ27" i="1"/>
  <c r="AK27" i="1"/>
  <c r="AL27" i="1"/>
  <c r="AN27" i="1"/>
  <c r="AB27" i="1"/>
  <c r="AD27" i="1"/>
  <c r="AE27" i="1"/>
  <c r="W27" i="1"/>
  <c r="X27" i="1"/>
  <c r="Y27" i="1"/>
  <c r="Z27" i="1"/>
  <c r="AA27" i="1"/>
  <c r="AC27" i="1"/>
  <c r="V27" i="1"/>
  <c r="J27" i="1"/>
  <c r="I27" i="1"/>
  <c r="H27" i="1"/>
  <c r="G27" i="1"/>
  <c r="F27" i="1"/>
  <c r="E27" i="1"/>
  <c r="D27" i="1"/>
  <c r="C27" i="1"/>
  <c r="BI26" i="1"/>
  <c r="BK26" i="1"/>
  <c r="AG26" i="1"/>
  <c r="AR26" i="1"/>
  <c r="BC26" i="1"/>
  <c r="BL26" i="1"/>
  <c r="BD26" i="1"/>
  <c r="BE26" i="1"/>
  <c r="BF26" i="1"/>
  <c r="BG26" i="1"/>
  <c r="BH26" i="1"/>
  <c r="BJ26" i="1"/>
  <c r="AX26" i="1"/>
  <c r="AZ26" i="1"/>
  <c r="BA26" i="1"/>
  <c r="AS26" i="1"/>
  <c r="AT26" i="1"/>
  <c r="AU26" i="1"/>
  <c r="AV26" i="1"/>
  <c r="AW26" i="1"/>
  <c r="AY26" i="1"/>
  <c r="AM26" i="1"/>
  <c r="AO26" i="1"/>
  <c r="AP26" i="1"/>
  <c r="AH26" i="1"/>
  <c r="AI26" i="1"/>
  <c r="AJ26" i="1"/>
  <c r="AK26" i="1"/>
  <c r="AL26" i="1"/>
  <c r="AN26" i="1"/>
  <c r="AB26" i="1"/>
  <c r="AD26" i="1"/>
  <c r="AE26" i="1"/>
  <c r="W26" i="1"/>
  <c r="X26" i="1"/>
  <c r="Y26" i="1"/>
  <c r="Z26" i="1"/>
  <c r="AA26" i="1"/>
  <c r="AC26" i="1"/>
  <c r="V26" i="1"/>
  <c r="J26" i="1"/>
  <c r="I26" i="1"/>
  <c r="H26" i="1"/>
  <c r="G26" i="1"/>
  <c r="F26" i="1"/>
  <c r="E26" i="1"/>
  <c r="D26" i="1"/>
  <c r="C26" i="1"/>
  <c r="BI25" i="1"/>
  <c r="BK25" i="1"/>
  <c r="AG25" i="1"/>
  <c r="AR25" i="1"/>
  <c r="BC25" i="1"/>
  <c r="BL25" i="1"/>
  <c r="BD25" i="1"/>
  <c r="BE25" i="1"/>
  <c r="BF25" i="1"/>
  <c r="BG25" i="1"/>
  <c r="BH25" i="1"/>
  <c r="BJ25" i="1"/>
  <c r="AX25" i="1"/>
  <c r="AZ25" i="1"/>
  <c r="BA25" i="1"/>
  <c r="AS25" i="1"/>
  <c r="AT25" i="1"/>
  <c r="AU25" i="1"/>
  <c r="AV25" i="1"/>
  <c r="AW25" i="1"/>
  <c r="AY25" i="1"/>
  <c r="AM25" i="1"/>
  <c r="AO25" i="1"/>
  <c r="AP25" i="1"/>
  <c r="AH25" i="1"/>
  <c r="AI25" i="1"/>
  <c r="AJ25" i="1"/>
  <c r="AK25" i="1"/>
  <c r="AL25" i="1"/>
  <c r="AN25" i="1"/>
  <c r="AB25" i="1"/>
  <c r="AD25" i="1"/>
  <c r="AE25" i="1"/>
  <c r="W25" i="1"/>
  <c r="X25" i="1"/>
  <c r="Y25" i="1"/>
  <c r="Z25" i="1"/>
  <c r="AA25" i="1"/>
  <c r="AC25" i="1"/>
  <c r="V25" i="1"/>
  <c r="J25" i="1"/>
  <c r="I25" i="1"/>
  <c r="H25" i="1"/>
  <c r="G25" i="1"/>
  <c r="F25" i="1"/>
  <c r="E25" i="1"/>
  <c r="D25" i="1"/>
  <c r="C25" i="1"/>
  <c r="BI24" i="1"/>
  <c r="BK24" i="1"/>
  <c r="AG24" i="1"/>
  <c r="AR24" i="1"/>
  <c r="BC24" i="1"/>
  <c r="BL24" i="1"/>
  <c r="BD24" i="1"/>
  <c r="BE24" i="1"/>
  <c r="BF24" i="1"/>
  <c r="BG24" i="1"/>
  <c r="BH24" i="1"/>
  <c r="BJ24" i="1"/>
  <c r="AX24" i="1"/>
  <c r="AZ24" i="1"/>
  <c r="BA24" i="1"/>
  <c r="AS24" i="1"/>
  <c r="AT24" i="1"/>
  <c r="AU24" i="1"/>
  <c r="AV24" i="1"/>
  <c r="AW24" i="1"/>
  <c r="AY24" i="1"/>
  <c r="AM24" i="1"/>
  <c r="AO24" i="1"/>
  <c r="AP24" i="1"/>
  <c r="AH24" i="1"/>
  <c r="AI24" i="1"/>
  <c r="AJ24" i="1"/>
  <c r="AK24" i="1"/>
  <c r="AL24" i="1"/>
  <c r="AN24" i="1"/>
  <c r="AB24" i="1"/>
  <c r="AD24" i="1"/>
  <c r="AE24" i="1"/>
  <c r="W24" i="1"/>
  <c r="X24" i="1"/>
  <c r="Y24" i="1"/>
  <c r="Z24" i="1"/>
  <c r="AA24" i="1"/>
  <c r="AC24" i="1"/>
  <c r="V24" i="1"/>
  <c r="J24" i="1"/>
  <c r="I24" i="1"/>
  <c r="H24" i="1"/>
  <c r="G24" i="1"/>
  <c r="F24" i="1"/>
  <c r="E24" i="1"/>
  <c r="D24" i="1"/>
  <c r="C24" i="1"/>
  <c r="BT23" i="1"/>
  <c r="BI23" i="1"/>
  <c r="BK23" i="1"/>
  <c r="AG23" i="1"/>
  <c r="AR23" i="1"/>
  <c r="BC23" i="1"/>
  <c r="BL23" i="1"/>
  <c r="BD23" i="1"/>
  <c r="BE23" i="1"/>
  <c r="BF23" i="1"/>
  <c r="BG23" i="1"/>
  <c r="BH23" i="1"/>
  <c r="BJ23" i="1"/>
  <c r="AX23" i="1"/>
  <c r="AZ23" i="1"/>
  <c r="BA23" i="1"/>
  <c r="AS23" i="1"/>
  <c r="AT23" i="1"/>
  <c r="AU23" i="1"/>
  <c r="AV23" i="1"/>
  <c r="AW23" i="1"/>
  <c r="AY23" i="1"/>
  <c r="AM23" i="1"/>
  <c r="AO23" i="1"/>
  <c r="AP23" i="1"/>
  <c r="AH23" i="1"/>
  <c r="AI23" i="1"/>
  <c r="AJ23" i="1"/>
  <c r="AK23" i="1"/>
  <c r="AL23" i="1"/>
  <c r="AN23" i="1"/>
  <c r="AB23" i="1"/>
  <c r="AD23" i="1"/>
  <c r="AE23" i="1"/>
  <c r="W23" i="1"/>
  <c r="X23" i="1"/>
  <c r="Y23" i="1"/>
  <c r="Z23" i="1"/>
  <c r="AA23" i="1"/>
  <c r="AC23" i="1"/>
  <c r="V23" i="1"/>
  <c r="J23" i="1"/>
  <c r="I23" i="1"/>
  <c r="H23" i="1"/>
  <c r="G23" i="1"/>
  <c r="F23" i="1"/>
  <c r="E23" i="1"/>
  <c r="D23" i="1"/>
  <c r="C23" i="1"/>
  <c r="BT22" i="1"/>
  <c r="BI22" i="1"/>
  <c r="BK22" i="1"/>
  <c r="AG22" i="1"/>
  <c r="AR22" i="1"/>
  <c r="BC22" i="1"/>
  <c r="BL22" i="1"/>
  <c r="BD22" i="1"/>
  <c r="BE22" i="1"/>
  <c r="BF22" i="1"/>
  <c r="BG22" i="1"/>
  <c r="BH22" i="1"/>
  <c r="BJ22" i="1"/>
  <c r="AX22" i="1"/>
  <c r="AZ22" i="1"/>
  <c r="BA22" i="1"/>
  <c r="AS22" i="1"/>
  <c r="AT22" i="1"/>
  <c r="AU22" i="1"/>
  <c r="AV22" i="1"/>
  <c r="AW22" i="1"/>
  <c r="AY22" i="1"/>
  <c r="AM22" i="1"/>
  <c r="AO22" i="1"/>
  <c r="AP22" i="1"/>
  <c r="AH22" i="1"/>
  <c r="AI22" i="1"/>
  <c r="AJ22" i="1"/>
  <c r="AK22" i="1"/>
  <c r="AL22" i="1"/>
  <c r="AN22" i="1"/>
  <c r="AB22" i="1"/>
  <c r="AD22" i="1"/>
  <c r="AE22" i="1"/>
  <c r="W22" i="1"/>
  <c r="X22" i="1"/>
  <c r="Y22" i="1"/>
  <c r="Z22" i="1"/>
  <c r="AA22" i="1"/>
  <c r="AC22" i="1"/>
  <c r="V22" i="1"/>
  <c r="J22" i="1"/>
  <c r="I22" i="1"/>
  <c r="H22" i="1"/>
  <c r="G22" i="1"/>
  <c r="F22" i="1"/>
  <c r="E22" i="1"/>
  <c r="D22" i="1"/>
  <c r="C22" i="1"/>
  <c r="BI21" i="1"/>
  <c r="BK21" i="1"/>
  <c r="AG21" i="1"/>
  <c r="AR21" i="1"/>
  <c r="BC21" i="1"/>
  <c r="BL21" i="1"/>
  <c r="BD21" i="1"/>
  <c r="BE21" i="1"/>
  <c r="BF21" i="1"/>
  <c r="BG21" i="1"/>
  <c r="BH21" i="1"/>
  <c r="BJ21" i="1"/>
  <c r="AX21" i="1"/>
  <c r="AZ21" i="1"/>
  <c r="BA21" i="1"/>
  <c r="AS21" i="1"/>
  <c r="AT21" i="1"/>
  <c r="AU21" i="1"/>
  <c r="AV21" i="1"/>
  <c r="AW21" i="1"/>
  <c r="AY21" i="1"/>
  <c r="AM21" i="1"/>
  <c r="AO21" i="1"/>
  <c r="AP21" i="1"/>
  <c r="AH21" i="1"/>
  <c r="AI21" i="1"/>
  <c r="AJ21" i="1"/>
  <c r="AK21" i="1"/>
  <c r="AL21" i="1"/>
  <c r="AN21" i="1"/>
  <c r="AB21" i="1"/>
  <c r="AD21" i="1"/>
  <c r="AE21" i="1"/>
  <c r="W21" i="1"/>
  <c r="X21" i="1"/>
  <c r="Y21" i="1"/>
  <c r="Z21" i="1"/>
  <c r="AA21" i="1"/>
  <c r="AC21" i="1"/>
  <c r="V21" i="1"/>
  <c r="J21" i="1"/>
  <c r="I21" i="1"/>
  <c r="H21" i="1"/>
  <c r="G21" i="1"/>
  <c r="F21" i="1"/>
  <c r="E21" i="1"/>
  <c r="D21" i="1"/>
  <c r="C21" i="1"/>
  <c r="BI20" i="1"/>
  <c r="BK20" i="1"/>
  <c r="AG20" i="1"/>
  <c r="AR20" i="1"/>
  <c r="BC20" i="1"/>
  <c r="BL20" i="1"/>
  <c r="BD20" i="1"/>
  <c r="BE20" i="1"/>
  <c r="BF20" i="1"/>
  <c r="BG20" i="1"/>
  <c r="BH20" i="1"/>
  <c r="BJ20" i="1"/>
  <c r="AX20" i="1"/>
  <c r="AZ20" i="1"/>
  <c r="BA20" i="1"/>
  <c r="AS20" i="1"/>
  <c r="AT20" i="1"/>
  <c r="AU20" i="1"/>
  <c r="AV20" i="1"/>
  <c r="AW20" i="1"/>
  <c r="AY20" i="1"/>
  <c r="AM20" i="1"/>
  <c r="AO20" i="1"/>
  <c r="AP20" i="1"/>
  <c r="AH20" i="1"/>
  <c r="AI20" i="1"/>
  <c r="AJ20" i="1"/>
  <c r="AK20" i="1"/>
  <c r="AL20" i="1"/>
  <c r="AN20" i="1"/>
  <c r="AB20" i="1"/>
  <c r="AD20" i="1"/>
  <c r="AE20" i="1"/>
  <c r="W20" i="1"/>
  <c r="X20" i="1"/>
  <c r="Y20" i="1"/>
  <c r="Z20" i="1"/>
  <c r="AA20" i="1"/>
  <c r="AC20" i="1"/>
  <c r="V20" i="1"/>
  <c r="J20" i="1"/>
  <c r="I20" i="1"/>
  <c r="H20" i="1"/>
  <c r="G20" i="1"/>
  <c r="F20" i="1"/>
  <c r="E20" i="1"/>
  <c r="D20" i="1"/>
  <c r="C20" i="1"/>
  <c r="BI19" i="1"/>
  <c r="BK19" i="1"/>
  <c r="AG19" i="1"/>
  <c r="AR19" i="1"/>
  <c r="BC19" i="1"/>
  <c r="BL19" i="1"/>
  <c r="BD19" i="1"/>
  <c r="BE19" i="1"/>
  <c r="BF19" i="1"/>
  <c r="BG19" i="1"/>
  <c r="BH19" i="1"/>
  <c r="BJ19" i="1"/>
  <c r="AX19" i="1"/>
  <c r="AZ19" i="1"/>
  <c r="BA19" i="1"/>
  <c r="AS19" i="1"/>
  <c r="AT19" i="1"/>
  <c r="AU19" i="1"/>
  <c r="AV19" i="1"/>
  <c r="AW19" i="1"/>
  <c r="AY19" i="1"/>
  <c r="AM19" i="1"/>
  <c r="AO19" i="1"/>
  <c r="AP19" i="1"/>
  <c r="AH19" i="1"/>
  <c r="AI19" i="1"/>
  <c r="AJ19" i="1"/>
  <c r="AK19" i="1"/>
  <c r="AL19" i="1"/>
  <c r="AN19" i="1"/>
  <c r="AB19" i="1"/>
  <c r="AD19" i="1"/>
  <c r="AE19" i="1"/>
  <c r="W19" i="1"/>
  <c r="X19" i="1"/>
  <c r="Y19" i="1"/>
  <c r="Z19" i="1"/>
  <c r="AA19" i="1"/>
  <c r="AC19" i="1"/>
  <c r="V19" i="1"/>
  <c r="J19" i="1"/>
  <c r="I19" i="1"/>
  <c r="H19" i="1"/>
  <c r="G19" i="1"/>
  <c r="F19" i="1"/>
  <c r="E19" i="1"/>
  <c r="D19" i="1"/>
  <c r="C19" i="1"/>
  <c r="BI18" i="1"/>
  <c r="BK18" i="1"/>
  <c r="AG18" i="1"/>
  <c r="AR18" i="1"/>
  <c r="BC18" i="1"/>
  <c r="BL18" i="1"/>
  <c r="BD18" i="1"/>
  <c r="BE18" i="1"/>
  <c r="BF18" i="1"/>
  <c r="BG18" i="1"/>
  <c r="BH18" i="1"/>
  <c r="BJ18" i="1"/>
  <c r="AX18" i="1"/>
  <c r="AZ18" i="1"/>
  <c r="BA18" i="1"/>
  <c r="AS18" i="1"/>
  <c r="AT18" i="1"/>
  <c r="AU18" i="1"/>
  <c r="AV18" i="1"/>
  <c r="AW18" i="1"/>
  <c r="AY18" i="1"/>
  <c r="AM18" i="1"/>
  <c r="AO18" i="1"/>
  <c r="AP18" i="1"/>
  <c r="AH18" i="1"/>
  <c r="AI18" i="1"/>
  <c r="AJ18" i="1"/>
  <c r="AK18" i="1"/>
  <c r="AL18" i="1"/>
  <c r="AN18" i="1"/>
  <c r="AB18" i="1"/>
  <c r="AD18" i="1"/>
  <c r="AE18" i="1"/>
  <c r="W18" i="1"/>
  <c r="X18" i="1"/>
  <c r="Y18" i="1"/>
  <c r="Z18" i="1"/>
  <c r="AA18" i="1"/>
  <c r="AC18" i="1"/>
  <c r="V18" i="1"/>
  <c r="J18" i="1"/>
  <c r="I18" i="1"/>
  <c r="H18" i="1"/>
  <c r="G18" i="1"/>
  <c r="F18" i="1"/>
  <c r="E18" i="1"/>
  <c r="D18" i="1"/>
  <c r="C18" i="1"/>
  <c r="BI17" i="1"/>
  <c r="BK17" i="1"/>
  <c r="AG17" i="1"/>
  <c r="AR17" i="1"/>
  <c r="BC17" i="1"/>
  <c r="BL17" i="1"/>
  <c r="BD17" i="1"/>
  <c r="BE17" i="1"/>
  <c r="BF17" i="1"/>
  <c r="BG17" i="1"/>
  <c r="BH17" i="1"/>
  <c r="BJ17" i="1"/>
  <c r="AX17" i="1"/>
  <c r="AZ17" i="1"/>
  <c r="BA17" i="1"/>
  <c r="AS17" i="1"/>
  <c r="AT17" i="1"/>
  <c r="AU17" i="1"/>
  <c r="AV17" i="1"/>
  <c r="AW17" i="1"/>
  <c r="AY17" i="1"/>
  <c r="AM17" i="1"/>
  <c r="AO17" i="1"/>
  <c r="AP17" i="1"/>
  <c r="AH17" i="1"/>
  <c r="AI17" i="1"/>
  <c r="AJ17" i="1"/>
  <c r="AK17" i="1"/>
  <c r="AL17" i="1"/>
  <c r="AN17" i="1"/>
  <c r="AB17" i="1"/>
  <c r="AD17" i="1"/>
  <c r="AE17" i="1"/>
  <c r="W17" i="1"/>
  <c r="X17" i="1"/>
  <c r="Y17" i="1"/>
  <c r="Z17" i="1"/>
  <c r="AA17" i="1"/>
  <c r="AC17" i="1"/>
  <c r="V17" i="1"/>
  <c r="J17" i="1"/>
  <c r="I17" i="1"/>
  <c r="H17" i="1"/>
  <c r="G17" i="1"/>
  <c r="F17" i="1"/>
  <c r="E17" i="1"/>
  <c r="D17" i="1"/>
  <c r="C17" i="1"/>
  <c r="BI16" i="1"/>
  <c r="BK16" i="1"/>
  <c r="AG16" i="1"/>
  <c r="AR16" i="1"/>
  <c r="BC16" i="1"/>
  <c r="BL16" i="1"/>
  <c r="BD16" i="1"/>
  <c r="BE16" i="1"/>
  <c r="BF16" i="1"/>
  <c r="BG16" i="1"/>
  <c r="BH16" i="1"/>
  <c r="BJ16" i="1"/>
  <c r="AX16" i="1"/>
  <c r="AZ16" i="1"/>
  <c r="BA16" i="1"/>
  <c r="AS16" i="1"/>
  <c r="AT16" i="1"/>
  <c r="AU16" i="1"/>
  <c r="AV16" i="1"/>
  <c r="AW16" i="1"/>
  <c r="AY16" i="1"/>
  <c r="AM16" i="1"/>
  <c r="AO16" i="1"/>
  <c r="AP16" i="1"/>
  <c r="AH16" i="1"/>
  <c r="AI16" i="1"/>
  <c r="AJ16" i="1"/>
  <c r="AK16" i="1"/>
  <c r="AL16" i="1"/>
  <c r="AN16" i="1"/>
  <c r="AB16" i="1"/>
  <c r="AD16" i="1"/>
  <c r="AE16" i="1"/>
  <c r="W16" i="1"/>
  <c r="X16" i="1"/>
  <c r="Y16" i="1"/>
  <c r="Z16" i="1"/>
  <c r="AA16" i="1"/>
  <c r="AC16" i="1"/>
  <c r="V16" i="1"/>
  <c r="J16" i="1"/>
  <c r="I16" i="1"/>
  <c r="H16" i="1"/>
  <c r="G16" i="1"/>
  <c r="F16" i="1"/>
  <c r="E16" i="1"/>
  <c r="D16" i="1"/>
  <c r="C16" i="1"/>
  <c r="BI15" i="1"/>
  <c r="BK15" i="1"/>
  <c r="AG15" i="1"/>
  <c r="AR15" i="1"/>
  <c r="BC15" i="1"/>
  <c r="BL15" i="1"/>
  <c r="BD15" i="1"/>
  <c r="BE15" i="1"/>
  <c r="BF15" i="1"/>
  <c r="BG15" i="1"/>
  <c r="BH15" i="1"/>
  <c r="BJ15" i="1"/>
  <c r="AX15" i="1"/>
  <c r="AZ15" i="1"/>
  <c r="BA15" i="1"/>
  <c r="AS15" i="1"/>
  <c r="AT15" i="1"/>
  <c r="AU15" i="1"/>
  <c r="AV15" i="1"/>
  <c r="AW15" i="1"/>
  <c r="AY15" i="1"/>
  <c r="AM15" i="1"/>
  <c r="AO15" i="1"/>
  <c r="AP15" i="1"/>
  <c r="AH15" i="1"/>
  <c r="AI15" i="1"/>
  <c r="AJ15" i="1"/>
  <c r="AK15" i="1"/>
  <c r="AL15" i="1"/>
  <c r="AN15" i="1"/>
  <c r="AB15" i="1"/>
  <c r="AD15" i="1"/>
  <c r="AE15" i="1"/>
  <c r="W15" i="1"/>
  <c r="X15" i="1"/>
  <c r="Y15" i="1"/>
  <c r="Z15" i="1"/>
  <c r="AA15" i="1"/>
  <c r="AC15" i="1"/>
  <c r="V15" i="1"/>
  <c r="J15" i="1"/>
  <c r="I15" i="1"/>
  <c r="H15" i="1"/>
  <c r="G15" i="1"/>
  <c r="F15" i="1"/>
  <c r="E15" i="1"/>
  <c r="D15" i="1"/>
  <c r="C15" i="1"/>
  <c r="AG14" i="1"/>
  <c r="AR14" i="1"/>
  <c r="BC14" i="1"/>
  <c r="BL14" i="1"/>
  <c r="BD14" i="1"/>
  <c r="BE14" i="1"/>
  <c r="BF14" i="1"/>
  <c r="BG14" i="1"/>
  <c r="BH14" i="1"/>
  <c r="BJ14" i="1"/>
  <c r="BA14" i="1"/>
  <c r="AS14" i="1"/>
  <c r="AT14" i="1"/>
  <c r="AU14" i="1"/>
  <c r="AV14" i="1"/>
  <c r="AW14" i="1"/>
  <c r="AY14" i="1"/>
  <c r="AM14" i="1"/>
  <c r="AO14" i="1"/>
  <c r="AP14" i="1"/>
  <c r="AH14" i="1"/>
  <c r="AI14" i="1"/>
  <c r="AJ14" i="1"/>
  <c r="AK14" i="1"/>
  <c r="AL14" i="1"/>
  <c r="AN14" i="1"/>
  <c r="AB14" i="1"/>
  <c r="AD14" i="1"/>
  <c r="AE14" i="1"/>
  <c r="W14" i="1"/>
  <c r="X14" i="1"/>
  <c r="Y14" i="1"/>
  <c r="Z14" i="1"/>
  <c r="AA14" i="1"/>
  <c r="AC14" i="1"/>
  <c r="V14" i="1"/>
  <c r="H14" i="1"/>
  <c r="G14" i="1"/>
  <c r="F14" i="1"/>
  <c r="E14" i="1"/>
  <c r="D14" i="1"/>
  <c r="C14" i="1"/>
  <c r="AG13" i="1"/>
  <c r="AR13" i="1"/>
  <c r="BC13" i="1"/>
  <c r="BL13" i="1"/>
  <c r="BD13" i="1"/>
  <c r="BE13" i="1"/>
  <c r="BF13" i="1"/>
  <c r="BG13" i="1"/>
  <c r="BH13" i="1"/>
  <c r="BJ13" i="1"/>
  <c r="BA13" i="1"/>
  <c r="AS13" i="1"/>
  <c r="AT13" i="1"/>
  <c r="AU13" i="1"/>
  <c r="AV13" i="1"/>
  <c r="AW13" i="1"/>
  <c r="AY13" i="1"/>
  <c r="AM13" i="1"/>
  <c r="AO13" i="1"/>
  <c r="AP13" i="1"/>
  <c r="AH13" i="1"/>
  <c r="AI13" i="1"/>
  <c r="AJ13" i="1"/>
  <c r="AK13" i="1"/>
  <c r="AL13" i="1"/>
  <c r="AN13" i="1"/>
  <c r="AE13" i="1"/>
  <c r="W13" i="1"/>
  <c r="X13" i="1"/>
  <c r="Y13" i="1"/>
  <c r="Z13" i="1"/>
  <c r="AA13" i="1"/>
  <c r="AC13" i="1"/>
  <c r="V13" i="1"/>
  <c r="H13" i="1"/>
  <c r="F13" i="1"/>
  <c r="E13" i="1"/>
  <c r="D13" i="1"/>
  <c r="C13" i="1"/>
  <c r="AR12" i="1"/>
  <c r="BC12" i="1"/>
  <c r="BL12" i="1"/>
  <c r="BD12" i="1"/>
  <c r="BE12" i="1"/>
  <c r="BF12" i="1"/>
  <c r="BG12" i="1"/>
  <c r="BH12" i="1"/>
  <c r="BJ12" i="1"/>
  <c r="BA12" i="1"/>
  <c r="AS12" i="1"/>
  <c r="AT12" i="1"/>
  <c r="AU12" i="1"/>
  <c r="AV12" i="1"/>
  <c r="AW12" i="1"/>
  <c r="AY12" i="1"/>
  <c r="AP12" i="1"/>
  <c r="AH12" i="1"/>
  <c r="AI12" i="1"/>
  <c r="AJ12" i="1"/>
  <c r="AK12" i="1"/>
  <c r="AL12" i="1"/>
  <c r="AN12" i="1"/>
  <c r="AE12" i="1"/>
  <c r="W12" i="1"/>
  <c r="X12" i="1"/>
  <c r="Y12" i="1"/>
  <c r="Z12" i="1"/>
  <c r="AA12" i="1"/>
  <c r="AC12" i="1"/>
  <c r="V12" i="1"/>
  <c r="F12" i="1"/>
  <c r="E12" i="1"/>
  <c r="D12" i="1"/>
  <c r="C12" i="1"/>
  <c r="BI11" i="1"/>
  <c r="BK11" i="1"/>
  <c r="AR11" i="1"/>
  <c r="BC11" i="1"/>
  <c r="BL11" i="1"/>
  <c r="BD11" i="1"/>
  <c r="BE11" i="1"/>
  <c r="BF11" i="1"/>
  <c r="BG11" i="1"/>
  <c r="BH11" i="1"/>
  <c r="BJ11" i="1"/>
  <c r="BA11" i="1"/>
  <c r="AS11" i="1"/>
  <c r="AT11" i="1"/>
  <c r="AU11" i="1"/>
  <c r="AV11" i="1"/>
  <c r="AW11" i="1"/>
  <c r="AY11" i="1"/>
  <c r="AP11" i="1"/>
  <c r="AH11" i="1"/>
  <c r="AI11" i="1"/>
  <c r="AJ11" i="1"/>
  <c r="AK11" i="1"/>
  <c r="AL11" i="1"/>
  <c r="AN11" i="1"/>
  <c r="AB11" i="1"/>
  <c r="AD11" i="1"/>
  <c r="AE11" i="1"/>
  <c r="W11" i="1"/>
  <c r="X11" i="1"/>
  <c r="Y11" i="1"/>
  <c r="Z11" i="1"/>
  <c r="AA11" i="1"/>
  <c r="AC11" i="1"/>
  <c r="V11" i="1"/>
  <c r="J11" i="1"/>
  <c r="G11" i="1"/>
  <c r="F11" i="1"/>
  <c r="E11" i="1"/>
  <c r="D11" i="1"/>
  <c r="C11" i="1"/>
  <c r="BI10" i="1"/>
  <c r="BK10" i="1"/>
  <c r="AR10" i="1"/>
  <c r="BC10" i="1"/>
  <c r="BL10" i="1"/>
  <c r="BD10" i="1"/>
  <c r="BE10" i="1"/>
  <c r="BF10" i="1"/>
  <c r="BG10" i="1"/>
  <c r="BH10" i="1"/>
  <c r="BJ10" i="1"/>
  <c r="BA10" i="1"/>
  <c r="AS10" i="1"/>
  <c r="AT10" i="1"/>
  <c r="AU10" i="1"/>
  <c r="AV10" i="1"/>
  <c r="AW10" i="1"/>
  <c r="AY10" i="1"/>
  <c r="AP10" i="1"/>
  <c r="AH10" i="1"/>
  <c r="AI10" i="1"/>
  <c r="AJ10" i="1"/>
  <c r="AK10" i="1"/>
  <c r="AL10" i="1"/>
  <c r="AN10" i="1"/>
  <c r="AB10" i="1"/>
  <c r="AD10" i="1"/>
  <c r="AE10" i="1"/>
  <c r="W10" i="1"/>
  <c r="X10" i="1"/>
  <c r="Y10" i="1"/>
  <c r="Z10" i="1"/>
  <c r="AA10" i="1"/>
  <c r="AC10" i="1"/>
  <c r="V10" i="1"/>
  <c r="J10" i="1"/>
  <c r="G10" i="1"/>
  <c r="F10" i="1"/>
  <c r="E10" i="1"/>
  <c r="D10" i="1"/>
  <c r="C10" i="1"/>
  <c r="BI9" i="1"/>
  <c r="BK9" i="1"/>
  <c r="AR9" i="1"/>
  <c r="BC9" i="1"/>
  <c r="BL9" i="1"/>
  <c r="BD9" i="1"/>
  <c r="BE9" i="1"/>
  <c r="BF9" i="1"/>
  <c r="BG9" i="1"/>
  <c r="BH9" i="1"/>
  <c r="BJ9" i="1"/>
  <c r="BA9" i="1"/>
  <c r="AS9" i="1"/>
  <c r="AT9" i="1"/>
  <c r="AU9" i="1"/>
  <c r="AV9" i="1"/>
  <c r="AW9" i="1"/>
  <c r="AY9" i="1"/>
  <c r="AP9" i="1"/>
  <c r="AH9" i="1"/>
  <c r="AI9" i="1"/>
  <c r="AJ9" i="1"/>
  <c r="AK9" i="1"/>
  <c r="AL9" i="1"/>
  <c r="AN9" i="1"/>
  <c r="AB9" i="1"/>
  <c r="AD9" i="1"/>
  <c r="AE9" i="1"/>
  <c r="W9" i="1"/>
  <c r="X9" i="1"/>
  <c r="Y9" i="1"/>
  <c r="Z9" i="1"/>
  <c r="AA9" i="1"/>
  <c r="AC9" i="1"/>
  <c r="V9" i="1"/>
  <c r="J9" i="1"/>
  <c r="G9" i="1"/>
  <c r="F9" i="1"/>
  <c r="E9" i="1"/>
  <c r="D9" i="1"/>
  <c r="C9" i="1"/>
  <c r="BI8" i="1"/>
  <c r="BK8" i="1"/>
  <c r="AG8" i="1"/>
  <c r="AR8" i="1"/>
  <c r="BC8" i="1"/>
  <c r="BL8" i="1"/>
  <c r="BD8" i="1"/>
  <c r="BE8" i="1"/>
  <c r="BF8" i="1"/>
  <c r="BG8" i="1"/>
  <c r="BH8" i="1"/>
  <c r="BJ8" i="1"/>
  <c r="AX8" i="1"/>
  <c r="AZ8" i="1"/>
  <c r="BA8" i="1"/>
  <c r="AS8" i="1"/>
  <c r="AT8" i="1"/>
  <c r="AU8" i="1"/>
  <c r="AV8" i="1"/>
  <c r="AW8" i="1"/>
  <c r="AY8" i="1"/>
  <c r="AM8" i="1"/>
  <c r="AO8" i="1"/>
  <c r="AP8" i="1"/>
  <c r="AH8" i="1"/>
  <c r="AI8" i="1"/>
  <c r="AJ8" i="1"/>
  <c r="AK8" i="1"/>
  <c r="AL8" i="1"/>
  <c r="AN8" i="1"/>
  <c r="AB8" i="1"/>
  <c r="AD8" i="1"/>
  <c r="AE8" i="1"/>
  <c r="W8" i="1"/>
  <c r="X8" i="1"/>
  <c r="Y8" i="1"/>
  <c r="Z8" i="1"/>
  <c r="AA8" i="1"/>
  <c r="AC8" i="1"/>
  <c r="V8" i="1"/>
  <c r="J8" i="1"/>
  <c r="I8" i="1"/>
  <c r="H8" i="1"/>
  <c r="G8" i="1"/>
  <c r="F8" i="1"/>
  <c r="E8" i="1"/>
  <c r="D8" i="1"/>
  <c r="C8" i="1"/>
  <c r="BI7" i="1"/>
  <c r="BK7" i="1"/>
  <c r="AG7" i="1"/>
  <c r="AR7" i="1"/>
  <c r="BC7" i="1"/>
  <c r="BL7" i="1"/>
  <c r="BD7" i="1"/>
  <c r="BE7" i="1"/>
  <c r="BF7" i="1"/>
  <c r="BG7" i="1"/>
  <c r="BH7" i="1"/>
  <c r="BJ7" i="1"/>
  <c r="AX7" i="1"/>
  <c r="AZ7" i="1"/>
  <c r="BA7" i="1"/>
  <c r="AS7" i="1"/>
  <c r="AT7" i="1"/>
  <c r="AU7" i="1"/>
  <c r="AV7" i="1"/>
  <c r="AW7" i="1"/>
  <c r="AY7" i="1"/>
  <c r="AM7" i="1"/>
  <c r="AO7" i="1"/>
  <c r="AP7" i="1"/>
  <c r="AH7" i="1"/>
  <c r="AI7" i="1"/>
  <c r="AJ7" i="1"/>
  <c r="AK7" i="1"/>
  <c r="AL7" i="1"/>
  <c r="AN7" i="1"/>
  <c r="AB7" i="1"/>
  <c r="AD7" i="1"/>
  <c r="AE7" i="1"/>
  <c r="W7" i="1"/>
  <c r="X7" i="1"/>
  <c r="Y7" i="1"/>
  <c r="Z7" i="1"/>
  <c r="AA7" i="1"/>
  <c r="AC7" i="1"/>
  <c r="V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<sst xmlns="http://schemas.openxmlformats.org/spreadsheetml/2006/main" count="236" uniqueCount="110">
  <si>
    <t>相続財産税早見表</t>
    <rPh sb="2" eb="5">
      <t>ザイサンゼイ</t>
    </rPh>
    <rPh sb="5" eb="7">
      <t>ハヤミ</t>
    </rPh>
    <rPh sb="7" eb="8">
      <t>ヒョウ</t>
    </rPh>
    <phoneticPr fontId="5"/>
  </si>
  <si>
    <t>配偶者</t>
  </si>
  <si>
    <t>単位:万円</t>
  </si>
  <si>
    <t>子供</t>
  </si>
  <si>
    <t>入力</t>
    <rPh sb="0" eb="2">
      <t>ニュウリョク</t>
    </rPh>
    <phoneticPr fontId="5"/>
  </si>
  <si>
    <t xml:space="preserve">            配  偶  者  有  り</t>
  </si>
  <si>
    <t xml:space="preserve">            配  偶  者  無  し</t>
  </si>
  <si>
    <t>子供１人</t>
    <rPh sb="0" eb="2">
      <t>コドモ</t>
    </rPh>
    <rPh sb="3" eb="4">
      <t>ニン</t>
    </rPh>
    <phoneticPr fontId="8"/>
  </si>
  <si>
    <t>配偶者有り</t>
  </si>
  <si>
    <t>配偶者無し</t>
  </si>
  <si>
    <t>遺産総額</t>
  </si>
  <si>
    <t>子供１人</t>
  </si>
  <si>
    <t>子供２人</t>
  </si>
  <si>
    <t>子供３人</t>
  </si>
  <si>
    <t>子供４人</t>
  </si>
  <si>
    <t>控除済み</t>
  </si>
  <si>
    <t>妻税額</t>
  </si>
  <si>
    <t>子税額</t>
  </si>
  <si>
    <t>妻子計</t>
  </si>
  <si>
    <t>相続税</t>
  </si>
  <si>
    <t>実質税率</t>
  </si>
  <si>
    <t>相続速算表</t>
  </si>
  <si>
    <t>課税額</t>
  </si>
  <si>
    <t>TBL</t>
    <phoneticPr fontId="5"/>
  </si>
  <si>
    <t>KISO</t>
    <phoneticPr fontId="8"/>
  </si>
  <si>
    <t>SOU</t>
    <phoneticPr fontId="8"/>
  </si>
  <si>
    <t xml:space="preserve"> </t>
  </si>
  <si>
    <t>KISO</t>
    <phoneticPr fontId="8"/>
  </si>
  <si>
    <t>配偶者</t>
    <rPh sb="0" eb="3">
      <t>ハイグウシャ</t>
    </rPh>
    <phoneticPr fontId="15"/>
  </si>
  <si>
    <t>現物財産分割</t>
    <rPh sb="0" eb="2">
      <t>ゲンブツ</t>
    </rPh>
    <rPh sb="2" eb="4">
      <t>ザイサン</t>
    </rPh>
    <rPh sb="4" eb="6">
      <t>ブンカツ</t>
    </rPh>
    <phoneticPr fontId="15"/>
  </si>
  <si>
    <t>SOU</t>
    <phoneticPr fontId="8"/>
  </si>
  <si>
    <t>子</t>
    <rPh sb="0" eb="1">
      <t>コ</t>
    </rPh>
    <phoneticPr fontId="15"/>
  </si>
  <si>
    <t>【単位：万円】</t>
    <rPh sb="1" eb="3">
      <t>タンイ</t>
    </rPh>
    <rPh sb="4" eb="6">
      <t>マンエン</t>
    </rPh>
    <phoneticPr fontId="15"/>
  </si>
  <si>
    <t>被相続人財産</t>
    <rPh sb="0" eb="1">
      <t>ヒ</t>
    </rPh>
    <rPh sb="1" eb="3">
      <t>ソウゾク</t>
    </rPh>
    <rPh sb="3" eb="4">
      <t>ニン</t>
    </rPh>
    <rPh sb="4" eb="6">
      <t>ザイサン</t>
    </rPh>
    <phoneticPr fontId="15"/>
  </si>
  <si>
    <t>長男</t>
    <rPh sb="0" eb="2">
      <t>チョウナン</t>
    </rPh>
    <phoneticPr fontId="15"/>
  </si>
  <si>
    <t>長女</t>
    <rPh sb="0" eb="2">
      <t>チョウジョ</t>
    </rPh>
    <phoneticPr fontId="15"/>
  </si>
  <si>
    <t>次女</t>
    <rPh sb="0" eb="2">
      <t>ジジョ</t>
    </rPh>
    <phoneticPr fontId="8"/>
  </si>
  <si>
    <t>父</t>
    <rPh sb="0" eb="1">
      <t>チチ</t>
    </rPh>
    <phoneticPr fontId="15"/>
  </si>
  <si>
    <t>兄弟</t>
    <rPh sb="0" eb="2">
      <t>キョウダイ</t>
    </rPh>
    <phoneticPr fontId="15"/>
  </si>
  <si>
    <t>病院借地権建物</t>
    <rPh sb="0" eb="2">
      <t>ビョウイン</t>
    </rPh>
    <rPh sb="2" eb="5">
      <t>シャクチケン</t>
    </rPh>
    <rPh sb="5" eb="7">
      <t>タテモノ</t>
    </rPh>
    <phoneticPr fontId="15"/>
  </si>
  <si>
    <t>病院機材</t>
    <rPh sb="0" eb="2">
      <t>ビョウイン</t>
    </rPh>
    <rPh sb="2" eb="4">
      <t>キザイ</t>
    </rPh>
    <phoneticPr fontId="15"/>
  </si>
  <si>
    <t>出資（自社株）</t>
    <rPh sb="0" eb="2">
      <t>シュッシ</t>
    </rPh>
    <rPh sb="3" eb="6">
      <t>ジシャカブ</t>
    </rPh>
    <phoneticPr fontId="15"/>
  </si>
  <si>
    <t>金融資産</t>
    <rPh sb="0" eb="2">
      <t>キンユウ</t>
    </rPh>
    <rPh sb="2" eb="4">
      <t>シサン</t>
    </rPh>
    <phoneticPr fontId="15"/>
  </si>
  <si>
    <t>自宅土地建物</t>
    <rPh sb="0" eb="2">
      <t>ジタク</t>
    </rPh>
    <rPh sb="2" eb="6">
      <t>トチタテモノ</t>
    </rPh>
    <phoneticPr fontId="15"/>
  </si>
  <si>
    <t>借入金</t>
    <rPh sb="0" eb="3">
      <t>カリイレキン</t>
    </rPh>
    <phoneticPr fontId="15"/>
  </si>
  <si>
    <t>個人別財産計</t>
    <rPh sb="0" eb="3">
      <t>コジンベツ</t>
    </rPh>
    <rPh sb="3" eb="5">
      <t>ザイサンケイ</t>
    </rPh>
    <rPh sb="5" eb="6">
      <t>ケイ</t>
    </rPh>
    <phoneticPr fontId="15"/>
  </si>
  <si>
    <t>遺贈</t>
    <rPh sb="0" eb="2">
      <t>イゾウ</t>
    </rPh>
    <phoneticPr fontId="15"/>
  </si>
  <si>
    <t>死亡保険金</t>
    <rPh sb="0" eb="2">
      <t>シボウ</t>
    </rPh>
    <rPh sb="2" eb="5">
      <t>ホケンキン</t>
    </rPh>
    <phoneticPr fontId="15"/>
  </si>
  <si>
    <t>申告税額</t>
    <rPh sb="0" eb="2">
      <t>シンコク</t>
    </rPh>
    <rPh sb="2" eb="4">
      <t>ゼイガク</t>
    </rPh>
    <phoneticPr fontId="15"/>
  </si>
  <si>
    <t>遺留分</t>
    <rPh sb="0" eb="2">
      <t>イリュウ</t>
    </rPh>
    <rPh sb="2" eb="3">
      <t>ブン</t>
    </rPh>
    <phoneticPr fontId="15"/>
  </si>
  <si>
    <t>お子様</t>
    <rPh sb="1" eb="3">
      <t>コサマ</t>
    </rPh>
    <phoneticPr fontId="15"/>
  </si>
  <si>
    <t>計算プロセス</t>
    <rPh sb="0" eb="2">
      <t>ケイサン</t>
    </rPh>
    <phoneticPr fontId="15"/>
  </si>
  <si>
    <t>基礎控除後</t>
    <rPh sb="0" eb="2">
      <t>キソ</t>
    </rPh>
    <rPh sb="2" eb="4">
      <t>コウジョ</t>
    </rPh>
    <rPh sb="4" eb="5">
      <t>ゴ</t>
    </rPh>
    <phoneticPr fontId="15"/>
  </si>
  <si>
    <t>基礎控除後法定分割</t>
    <rPh sb="0" eb="2">
      <t>キソ</t>
    </rPh>
    <rPh sb="2" eb="4">
      <t>コウジョ</t>
    </rPh>
    <rPh sb="4" eb="5">
      <t>ゴ</t>
    </rPh>
    <rPh sb="5" eb="7">
      <t>ホウテイ</t>
    </rPh>
    <rPh sb="7" eb="9">
      <t>ブンカツ</t>
    </rPh>
    <phoneticPr fontId="15"/>
  </si>
  <si>
    <t>配偶者控除判断</t>
    <rPh sb="0" eb="3">
      <t>ハイグウシャ</t>
    </rPh>
    <rPh sb="3" eb="5">
      <t>コウジョ</t>
    </rPh>
    <rPh sb="5" eb="7">
      <t>ハンダン</t>
    </rPh>
    <phoneticPr fontId="15"/>
  </si>
  <si>
    <t>税額（法定分割比）</t>
    <rPh sb="0" eb="2">
      <t>ゼイガク</t>
    </rPh>
    <rPh sb="3" eb="5">
      <t>ホウテイ</t>
    </rPh>
    <rPh sb="5" eb="7">
      <t>ブンカツ</t>
    </rPh>
    <rPh sb="7" eb="8">
      <t>ヒ</t>
    </rPh>
    <phoneticPr fontId="15"/>
  </si>
  <si>
    <t>税額（現物分割比）</t>
    <rPh sb="0" eb="2">
      <t>ゼイガク</t>
    </rPh>
    <rPh sb="3" eb="5">
      <t>ゲンブツ</t>
    </rPh>
    <rPh sb="5" eb="7">
      <t>ブンカツ</t>
    </rPh>
    <rPh sb="7" eb="8">
      <t>ヒ</t>
    </rPh>
    <phoneticPr fontId="15"/>
  </si>
  <si>
    <t>申告税額（配偶者控除後）</t>
    <rPh sb="0" eb="2">
      <t>シンコク</t>
    </rPh>
    <rPh sb="2" eb="4">
      <t>ゼイガク</t>
    </rPh>
    <rPh sb="5" eb="8">
      <t>ハイグウシャ</t>
    </rPh>
    <rPh sb="8" eb="10">
      <t>コウジョ</t>
    </rPh>
    <rPh sb="10" eb="11">
      <t>ゴ</t>
    </rPh>
    <phoneticPr fontId="15"/>
  </si>
  <si>
    <t>単位：万円</t>
    <rPh sb="0" eb="2">
      <t>タンイ</t>
    </rPh>
    <rPh sb="3" eb="5">
      <t>マンエン</t>
    </rPh>
    <phoneticPr fontId="8"/>
  </si>
  <si>
    <t>控除</t>
    <rPh sb="0" eb="2">
      <t>コウジョ</t>
    </rPh>
    <phoneticPr fontId="8"/>
  </si>
  <si>
    <t>所得・住民税合算</t>
    <rPh sb="0" eb="2">
      <t>ショトク</t>
    </rPh>
    <rPh sb="3" eb="6">
      <t>ジュウミンゼイ</t>
    </rPh>
    <rPh sb="6" eb="8">
      <t>ガッサン</t>
    </rPh>
    <phoneticPr fontId="5"/>
  </si>
  <si>
    <t>UTAX</t>
    <phoneticPr fontId="5"/>
  </si>
  <si>
    <t>贈与税</t>
    <rPh sb="0" eb="3">
      <t>ゾウヨゼイ</t>
    </rPh>
    <phoneticPr fontId="8"/>
  </si>
  <si>
    <t>ZKISO</t>
    <phoneticPr fontId="8"/>
  </si>
  <si>
    <t>相続税</t>
    <rPh sb="0" eb="3">
      <t>ソウゾクゼイ</t>
    </rPh>
    <phoneticPr fontId="8"/>
  </si>
  <si>
    <t>SOU</t>
    <phoneticPr fontId="8"/>
  </si>
  <si>
    <t>KISO</t>
    <phoneticPr fontId="8"/>
  </si>
  <si>
    <t>精算課税控除</t>
    <rPh sb="0" eb="4">
      <t>セイサンカゼイ</t>
    </rPh>
    <rPh sb="4" eb="6">
      <t>コウジョ</t>
    </rPh>
    <phoneticPr fontId="8"/>
  </si>
  <si>
    <t>SSKZK</t>
    <phoneticPr fontId="8"/>
  </si>
  <si>
    <t>退職時は住民税に税率に10％割引</t>
    <rPh sb="0" eb="2">
      <t>タイショク</t>
    </rPh>
    <rPh sb="2" eb="3">
      <t>ジ</t>
    </rPh>
    <rPh sb="4" eb="7">
      <t>ジュウミンゼイ</t>
    </rPh>
    <rPh sb="8" eb="10">
      <t>ゼイリツ</t>
    </rPh>
    <rPh sb="14" eb="16">
      <t>ワリビキ</t>
    </rPh>
    <phoneticPr fontId="8"/>
  </si>
  <si>
    <t>退職所得控除</t>
    <rPh sb="0" eb="2">
      <t>タイショク</t>
    </rPh>
    <rPh sb="2" eb="4">
      <t>ショトク</t>
    </rPh>
    <rPh sb="4" eb="6">
      <t>コウジョ</t>
    </rPh>
    <phoneticPr fontId="8"/>
  </si>
  <si>
    <t>退職金用</t>
    <rPh sb="0" eb="2">
      <t>タイショク</t>
    </rPh>
    <rPh sb="2" eb="4">
      <t>キンヨウ</t>
    </rPh>
    <phoneticPr fontId="8"/>
  </si>
  <si>
    <t>上限</t>
    <rPh sb="0" eb="2">
      <t>ジョウゲン</t>
    </rPh>
    <phoneticPr fontId="8"/>
  </si>
  <si>
    <t>法人税率</t>
    <rPh sb="0" eb="3">
      <t>ホウジンゼイ</t>
    </rPh>
    <rPh sb="3" eb="4">
      <t>リツ</t>
    </rPh>
    <phoneticPr fontId="8"/>
  </si>
  <si>
    <t>平成27年から(2015)</t>
    <phoneticPr fontId="8"/>
  </si>
  <si>
    <t>相続税率</t>
    <rPh sb="0" eb="2">
      <t>ソウゾク</t>
    </rPh>
    <rPh sb="2" eb="4">
      <t>ゼイリツ</t>
    </rPh>
    <phoneticPr fontId="8"/>
  </si>
  <si>
    <t>SRATE</t>
  </si>
  <si>
    <t>贈与税</t>
    <rPh sb="0" eb="3">
      <t>ゾウヨゼイ</t>
    </rPh>
    <phoneticPr fontId="21"/>
  </si>
  <si>
    <t>ZRATE</t>
  </si>
  <si>
    <t>未対応</t>
    <rPh sb="0" eb="3">
      <t>ミタイオウ</t>
    </rPh>
    <phoneticPr fontId="4"/>
  </si>
  <si>
    <t>Version</t>
    <phoneticPr fontId="8"/>
  </si>
  <si>
    <t>日付</t>
    <rPh sb="0" eb="2">
      <t>ヒヅケ</t>
    </rPh>
    <phoneticPr fontId="8"/>
  </si>
  <si>
    <t>備考</t>
    <rPh sb="0" eb="2">
      <t>ビコウ</t>
    </rPh>
    <phoneticPr fontId="8"/>
  </si>
  <si>
    <t>リリース</t>
    <phoneticPr fontId="8"/>
  </si>
  <si>
    <t>給与所得控除</t>
    <rPh sb="0" eb="2">
      <t>キュウヨ</t>
    </rPh>
    <rPh sb="2" eb="6">
      <t>ショトクコウジョ</t>
    </rPh>
    <phoneticPr fontId="8"/>
  </si>
  <si>
    <t>平成27年1/1から(2015)</t>
  </si>
  <si>
    <t>直系尊属</t>
    <rPh sb="0" eb="4">
      <t>チョッケイソンゾク</t>
    </rPh>
    <phoneticPr fontId="8"/>
  </si>
  <si>
    <t>ITAX</t>
    <phoneticPr fontId="4"/>
  </si>
  <si>
    <t>KKOJO</t>
    <phoneticPr fontId="4"/>
  </si>
  <si>
    <t>税率表検討、20％増税、生命保険</t>
    <rPh sb="0" eb="3">
      <t>ゼイリツヒョウ</t>
    </rPh>
    <rPh sb="3" eb="5">
      <t>ケントウ</t>
    </rPh>
    <rPh sb="9" eb="11">
      <t>ゾウゼイ</t>
    </rPh>
    <rPh sb="12" eb="16">
      <t>セイメイホケン</t>
    </rPh>
    <phoneticPr fontId="4"/>
  </si>
  <si>
    <t>死亡退職金</t>
    <rPh sb="0" eb="5">
      <t>シボウタイショクキン</t>
    </rPh>
    <phoneticPr fontId="4"/>
  </si>
  <si>
    <t>生存退職金</t>
    <rPh sb="0" eb="2">
      <t>セイゾン</t>
    </rPh>
    <rPh sb="2" eb="5">
      <t>タイショクキン</t>
    </rPh>
    <phoneticPr fontId="15"/>
  </si>
  <si>
    <t>生命保険控除</t>
    <rPh sb="0" eb="4">
      <t>セイメイホケン</t>
    </rPh>
    <rPh sb="4" eb="6">
      <t>コウジョ</t>
    </rPh>
    <phoneticPr fontId="4"/>
  </si>
  <si>
    <t>insrd</t>
    <phoneticPr fontId="4"/>
  </si>
  <si>
    <t>財産評価額</t>
    <rPh sb="0" eb="4">
      <t>ザイサンヒョウカガク</t>
    </rPh>
    <rPh sb="4" eb="5">
      <t>gaku</t>
    </rPh>
    <phoneticPr fontId="4"/>
  </si>
  <si>
    <t>死亡保険金</t>
    <rPh sb="0" eb="2">
      <t>シボウ</t>
    </rPh>
    <rPh sb="2" eb="5">
      <t>ホケンキンン</t>
    </rPh>
    <phoneticPr fontId="4"/>
  </si>
  <si>
    <t>孫</t>
    <rPh sb="0" eb="1">
      <t>マゴ</t>
    </rPh>
    <phoneticPr fontId="15"/>
  </si>
  <si>
    <t>分割合計</t>
    <rPh sb="0" eb="2">
      <t>ブンカツ</t>
    </rPh>
    <rPh sb="2" eb="4">
      <t>ゴウケイ</t>
    </rPh>
    <phoneticPr fontId="15"/>
  </si>
  <si>
    <t>増分</t>
    <rPh sb="0" eb="2">
      <t>ゾウブン</t>
    </rPh>
    <phoneticPr fontId="4"/>
  </si>
  <si>
    <t>基礎控除</t>
    <rPh sb="0" eb="2">
      <t>キソ</t>
    </rPh>
    <rPh sb="2" eb="4">
      <t>コウジョ</t>
    </rPh>
    <phoneticPr fontId="15"/>
  </si>
  <si>
    <t>合計課税価格</t>
    <rPh sb="0" eb="2">
      <t>ゴウケイ</t>
    </rPh>
    <rPh sb="2" eb="6">
      <t>カゼイカカク</t>
    </rPh>
    <phoneticPr fontId="15"/>
  </si>
  <si>
    <t>課税遺産額</t>
    <rPh sb="0" eb="2">
      <t>カゼイ</t>
    </rPh>
    <rPh sb="2" eb="4">
      <t>イサンガク</t>
    </rPh>
    <rPh sb="4" eb="5">
      <t>ガク</t>
    </rPh>
    <phoneticPr fontId="4"/>
  </si>
  <si>
    <t>参考限定</t>
    <rPh sb="0" eb="2">
      <t>サンコウ</t>
    </rPh>
    <rPh sb="2" eb="4">
      <t>ゲンテイ</t>
    </rPh>
    <phoneticPr fontId="4"/>
  </si>
  <si>
    <t>課税評価額</t>
    <rPh sb="0" eb="4">
      <t>カゼイヒョウカガク</t>
    </rPh>
    <rPh sb="4" eb="5">
      <t>ガク</t>
    </rPh>
    <phoneticPr fontId="15"/>
  </si>
  <si>
    <t>白いゾーンのみ入力可能</t>
    <rPh sb="0" eb="1">
      <t>シロ</t>
    </rPh>
    <rPh sb="7" eb="9">
      <t>ニュウリョク</t>
    </rPh>
    <rPh sb="9" eb="11">
      <t>カノウ</t>
    </rPh>
    <phoneticPr fontId="4"/>
  </si>
  <si>
    <t>民法上</t>
    <rPh sb="0" eb="3">
      <t>ミンポウジョウ</t>
    </rPh>
    <phoneticPr fontId="4"/>
  </si>
  <si>
    <t>相続税法上</t>
    <rPh sb="0" eb="2">
      <t>ソウゾク</t>
    </rPh>
    <rPh sb="2" eb="4">
      <t>ゼイホウ</t>
    </rPh>
    <rPh sb="4" eb="5">
      <t>ジョウ</t>
    </rPh>
    <phoneticPr fontId="4"/>
  </si>
  <si>
    <t>入力可能領域は白地の箇所です</t>
    <rPh sb="0" eb="2">
      <t>ニュウリョク</t>
    </rPh>
    <rPh sb="2" eb="6">
      <t>カノウリョウイキ</t>
    </rPh>
    <rPh sb="7" eb="9">
      <t>シロジ</t>
    </rPh>
    <rPh sb="10" eb="12">
      <t>カショ</t>
    </rPh>
    <phoneticPr fontId="4"/>
  </si>
  <si>
    <t>それ以外の領域はロック掛けています</t>
    <rPh sb="2" eb="4">
      <t>イガイ</t>
    </rPh>
    <rPh sb="5" eb="7">
      <t>リョウイキ</t>
    </rPh>
    <rPh sb="11" eb="12">
      <t>カ</t>
    </rPh>
    <phoneticPr fontId="4"/>
  </si>
  <si>
    <t>それ以外はロックかけています</t>
    <rPh sb="2" eb="4">
      <t>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</si>
</sst>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.0;\-#,##0.0"/>
    <numFmt numFmtId="178" formatCode="yyyy/mm/dd"/>
    <numFmt numFmtId="179" formatCode="#,##0.00000;[Red]\-#,##0.00000"/>
    <numFmt numFmtId="180" formatCode="#,##0.000;[Red]\-#,##0.000"/>
  </numFmts>
  <fonts count="29" x14ac:knownFonts="1"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name val="Terminal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color indexed="12"/>
      <name val="Terminal"/>
      <charset val="128"/>
    </font>
    <font>
      <sz val="6"/>
      <name val="ＭＳ Ｐゴシック"/>
      <family val="3"/>
      <charset val="128"/>
    </font>
    <font>
      <b/>
      <sz val="12"/>
      <color indexed="13"/>
      <name val="ＭＳ ゴシック"/>
      <family val="3"/>
      <charset val="128"/>
    </font>
    <font>
      <b/>
      <sz val="12"/>
      <color indexed="43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Terminal"/>
      <charset val="128"/>
    </font>
    <font>
      <b/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2"/>
      <color theme="11"/>
      <name val="ＭＳ Ｐゴシック"/>
      <family val="3"/>
      <charset val="128"/>
      <scheme val="minor"/>
    </font>
    <font>
      <sz val="11"/>
      <color rgb="FFFF0000"/>
      <name val="ＭＳ Ｐゴシック"/>
      <charset val="128"/>
    </font>
    <font>
      <sz val="11"/>
      <color rgb="FFFFFF00"/>
      <name val="ＭＳ Ｐゴシック"/>
      <charset val="128"/>
    </font>
    <font>
      <sz val="11"/>
      <color theme="2" tint="-0.249977111117893"/>
      <name val="ＭＳ Ｐゴシック"/>
      <charset val="128"/>
    </font>
    <font>
      <sz val="14"/>
      <color theme="0"/>
      <name val="ＭＳ Ｐゴシック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CF305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 style="thin">
        <color rgb="FFFFFF00"/>
      </bottom>
      <diagonal/>
    </border>
  </borders>
  <cellStyleXfs count="98">
    <xf numFmtId="0" fontId="0" fillId="0" borderId="0"/>
    <xf numFmtId="38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/>
    <xf numFmtId="9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3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23" fillId="0" borderId="66" applyNumberFormat="0" applyFill="0" applyAlignment="0" applyProtection="0">
      <alignment vertical="center"/>
    </xf>
    <xf numFmtId="0" fontId="13" fillId="0" borderId="0"/>
    <xf numFmtId="37" fontId="14" fillId="0" borderId="0"/>
    <xf numFmtId="0" fontId="14" fillId="0" borderId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27">
    <xf numFmtId="0" fontId="0" fillId="0" borderId="0" xfId="0"/>
    <xf numFmtId="0" fontId="3" fillId="0" borderId="0" xfId="3" applyFont="1" applyBorder="1" applyAlignment="1" applyProtection="1">
      <alignment horizontal="left"/>
    </xf>
    <xf numFmtId="0" fontId="3" fillId="0" borderId="0" xfId="3" applyFont="1" applyBorder="1"/>
    <xf numFmtId="0" fontId="3" fillId="0" borderId="0" xfId="3" applyFont="1" applyFill="1"/>
    <xf numFmtId="0" fontId="3" fillId="0" borderId="0" xfId="3" applyFont="1"/>
    <xf numFmtId="0" fontId="3" fillId="0" borderId="0" xfId="3" applyFont="1" applyAlignment="1" applyProtection="1">
      <alignment horizontal="left"/>
    </xf>
    <xf numFmtId="0" fontId="3" fillId="0" borderId="0" xfId="3" applyFont="1" applyProtection="1"/>
    <xf numFmtId="0" fontId="3" fillId="0" borderId="0" xfId="3" applyFont="1" applyBorder="1" applyProtection="1"/>
    <xf numFmtId="0" fontId="3" fillId="0" borderId="0" xfId="3" applyFont="1" applyFill="1" applyBorder="1"/>
    <xf numFmtId="0" fontId="3" fillId="0" borderId="1" xfId="3" applyFont="1" applyBorder="1" applyProtection="1"/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/>
    </xf>
    <xf numFmtId="0" fontId="6" fillId="2" borderId="15" xfId="3" applyFont="1" applyFill="1" applyBorder="1" applyAlignment="1" applyProtection="1">
      <alignment horizontal="center"/>
    </xf>
    <xf numFmtId="0" fontId="6" fillId="3" borderId="13" xfId="3" applyFont="1" applyFill="1" applyBorder="1" applyAlignment="1" applyProtection="1">
      <alignment horizontal="left"/>
    </xf>
    <xf numFmtId="0" fontId="6" fillId="3" borderId="16" xfId="3" applyFont="1" applyFill="1" applyBorder="1" applyAlignment="1" applyProtection="1">
      <alignment horizontal="left"/>
    </xf>
    <xf numFmtId="0" fontId="6" fillId="3" borderId="17" xfId="3" applyFont="1" applyFill="1" applyBorder="1" applyAlignment="1" applyProtection="1">
      <alignment horizontal="left"/>
    </xf>
    <xf numFmtId="0" fontId="6" fillId="3" borderId="18" xfId="3" applyFont="1" applyFill="1" applyBorder="1" applyAlignment="1" applyProtection="1">
      <alignment horizontal="left"/>
    </xf>
    <xf numFmtId="0" fontId="6" fillId="0" borderId="0" xfId="3" applyFont="1" applyFill="1" applyBorder="1" applyAlignment="1" applyProtection="1">
      <alignment horizontal="left"/>
    </xf>
    <xf numFmtId="0" fontId="9" fillId="5" borderId="9" xfId="3" applyFont="1" applyFill="1" applyBorder="1" applyAlignment="1" applyProtection="1">
      <alignment horizontal="center"/>
    </xf>
    <xf numFmtId="0" fontId="10" fillId="5" borderId="19" xfId="3" applyFont="1" applyFill="1" applyBorder="1" applyAlignment="1" applyProtection="1">
      <alignment horizontal="center"/>
    </xf>
    <xf numFmtId="0" fontId="10" fillId="5" borderId="20" xfId="3" applyFont="1" applyFill="1" applyBorder="1" applyAlignment="1" applyProtection="1">
      <alignment horizontal="center"/>
    </xf>
    <xf numFmtId="0" fontId="10" fillId="5" borderId="21" xfId="3" applyFont="1" applyFill="1" applyBorder="1" applyAlignment="1" applyProtection="1">
      <alignment horizontal="center"/>
    </xf>
    <xf numFmtId="0" fontId="11" fillId="2" borderId="22" xfId="3" applyFont="1" applyFill="1" applyBorder="1" applyAlignment="1" applyProtection="1">
      <alignment horizontal="center"/>
    </xf>
    <xf numFmtId="0" fontId="10" fillId="5" borderId="23" xfId="3" applyFont="1" applyFill="1" applyBorder="1" applyAlignment="1" applyProtection="1">
      <alignment horizontal="center"/>
    </xf>
    <xf numFmtId="0" fontId="10" fillId="5" borderId="22" xfId="3" applyFont="1" applyFill="1" applyBorder="1" applyAlignment="1" applyProtection="1">
      <alignment horizontal="center"/>
    </xf>
    <xf numFmtId="0" fontId="12" fillId="0" borderId="0" xfId="3" applyFont="1" applyProtection="1"/>
    <xf numFmtId="37" fontId="12" fillId="0" borderId="0" xfId="3" applyNumberFormat="1" applyFont="1" applyAlignment="1" applyProtection="1">
      <alignment horizontal="left"/>
    </xf>
    <xf numFmtId="37" fontId="12" fillId="0" borderId="0" xfId="3" applyNumberFormat="1" applyFont="1" applyProtection="1"/>
    <xf numFmtId="37" fontId="3" fillId="0" borderId="24" xfId="3" applyNumberFormat="1" applyFont="1" applyBorder="1" applyProtection="1">
      <protection locked="0"/>
    </xf>
    <xf numFmtId="37" fontId="3" fillId="4" borderId="25" xfId="3" applyNumberFormat="1" applyFont="1" applyFill="1" applyBorder="1"/>
    <xf numFmtId="37" fontId="3" fillId="4" borderId="26" xfId="3" applyNumberFormat="1" applyFont="1" applyFill="1" applyBorder="1"/>
    <xf numFmtId="37" fontId="3" fillId="4" borderId="27" xfId="3" applyNumberFormat="1" applyFont="1" applyFill="1" applyBorder="1"/>
    <xf numFmtId="37" fontId="3" fillId="4" borderId="28" xfId="3" applyNumberFormat="1" applyFont="1" applyFill="1" applyBorder="1"/>
    <xf numFmtId="37" fontId="3" fillId="0" borderId="0" xfId="3" applyNumberFormat="1" applyFont="1" applyFill="1" applyBorder="1"/>
    <xf numFmtId="37" fontId="3" fillId="0" borderId="29" xfId="3" applyNumberFormat="1" applyFont="1" applyBorder="1" applyProtection="1"/>
    <xf numFmtId="37" fontId="3" fillId="0" borderId="8" xfId="3" applyNumberFormat="1" applyFont="1" applyBorder="1" applyProtection="1"/>
    <xf numFmtId="37" fontId="3" fillId="0" borderId="1" xfId="3" applyNumberFormat="1" applyFont="1" applyBorder="1" applyProtection="1"/>
    <xf numFmtId="37" fontId="3" fillId="0" borderId="6" xfId="3" applyNumberFormat="1" applyFont="1" applyBorder="1" applyProtection="1"/>
    <xf numFmtId="37" fontId="3" fillId="0" borderId="30" xfId="3" applyNumberFormat="1" applyFont="1" applyBorder="1" applyProtection="1"/>
    <xf numFmtId="9" fontId="3" fillId="0" borderId="31" xfId="4" applyFont="1" applyBorder="1" applyProtection="1"/>
    <xf numFmtId="37" fontId="3" fillId="0" borderId="0" xfId="3" applyNumberFormat="1" applyFont="1"/>
    <xf numFmtId="37" fontId="3" fillId="0" borderId="29" xfId="3" applyNumberFormat="1" applyFont="1" applyBorder="1" applyProtection="1">
      <protection locked="0"/>
    </xf>
    <xf numFmtId="37" fontId="3" fillId="4" borderId="32" xfId="3" applyNumberFormat="1" applyFont="1" applyFill="1" applyBorder="1"/>
    <xf numFmtId="37" fontId="3" fillId="4" borderId="33" xfId="3" applyNumberFormat="1" applyFont="1" applyFill="1" applyBorder="1"/>
    <xf numFmtId="37" fontId="3" fillId="4" borderId="34" xfId="3" applyNumberFormat="1" applyFont="1" applyFill="1" applyBorder="1"/>
    <xf numFmtId="37" fontId="3" fillId="4" borderId="35" xfId="3" applyNumberFormat="1" applyFont="1" applyFill="1" applyBorder="1"/>
    <xf numFmtId="0" fontId="12" fillId="0" borderId="6" xfId="3" applyFont="1" applyBorder="1" applyProtection="1"/>
    <xf numFmtId="38" fontId="12" fillId="4" borderId="36" xfId="5" applyFont="1" applyFill="1" applyBorder="1" applyProtection="1"/>
    <xf numFmtId="38" fontId="12" fillId="4" borderId="37" xfId="5" applyFont="1" applyFill="1" applyBorder="1" applyProtection="1"/>
    <xf numFmtId="38" fontId="12" fillId="4" borderId="38" xfId="5" applyFont="1" applyFill="1" applyBorder="1" applyProtection="1"/>
    <xf numFmtId="38" fontId="12" fillId="4" borderId="39" xfId="5" applyFont="1" applyFill="1" applyBorder="1" applyProtection="1"/>
    <xf numFmtId="0" fontId="12" fillId="4" borderId="0" xfId="3" applyFont="1" applyFill="1" applyBorder="1" applyProtection="1"/>
    <xf numFmtId="0" fontId="12" fillId="4" borderId="40" xfId="3" applyFont="1" applyFill="1" applyBorder="1" applyProtection="1"/>
    <xf numFmtId="38" fontId="12" fillId="4" borderId="41" xfId="5" applyFont="1" applyFill="1" applyBorder="1" applyProtection="1"/>
    <xf numFmtId="0" fontId="12" fillId="4" borderId="10" xfId="3" applyFont="1" applyFill="1" applyBorder="1" applyProtection="1"/>
    <xf numFmtId="0" fontId="12" fillId="4" borderId="42" xfId="3" applyFont="1" applyFill="1" applyBorder="1" applyProtection="1"/>
    <xf numFmtId="0" fontId="3" fillId="4" borderId="1" xfId="3" applyFont="1" applyFill="1" applyBorder="1"/>
    <xf numFmtId="37" fontId="3" fillId="0" borderId="43" xfId="3" applyNumberFormat="1" applyFont="1" applyBorder="1" applyProtection="1">
      <protection locked="0"/>
    </xf>
    <xf numFmtId="37" fontId="3" fillId="4" borderId="44" xfId="3" applyNumberFormat="1" applyFont="1" applyFill="1" applyBorder="1"/>
    <xf numFmtId="37" fontId="3" fillId="4" borderId="45" xfId="3" applyNumberFormat="1" applyFont="1" applyFill="1" applyBorder="1"/>
    <xf numFmtId="37" fontId="3" fillId="4" borderId="46" xfId="3" applyNumberFormat="1" applyFont="1" applyFill="1" applyBorder="1"/>
    <xf numFmtId="37" fontId="3" fillId="4" borderId="47" xfId="3" applyNumberFormat="1" applyFont="1" applyFill="1" applyBorder="1"/>
    <xf numFmtId="37" fontId="3" fillId="0" borderId="48" xfId="3" applyNumberFormat="1" applyFont="1" applyBorder="1" applyProtection="1">
      <protection locked="0"/>
    </xf>
    <xf numFmtId="37" fontId="3" fillId="4" borderId="49" xfId="3" applyNumberFormat="1" applyFont="1" applyFill="1" applyBorder="1"/>
    <xf numFmtId="37" fontId="3" fillId="4" borderId="50" xfId="3" applyNumberFormat="1" applyFont="1" applyFill="1" applyBorder="1"/>
    <xf numFmtId="37" fontId="3" fillId="4" borderId="51" xfId="3" applyNumberFormat="1" applyFont="1" applyFill="1" applyBorder="1"/>
    <xf numFmtId="37" fontId="3" fillId="4" borderId="52" xfId="3" applyNumberFormat="1" applyFont="1" applyFill="1" applyBorder="1"/>
    <xf numFmtId="37" fontId="3" fillId="0" borderId="53" xfId="3" applyNumberFormat="1" applyFont="1" applyBorder="1" applyProtection="1">
      <protection locked="0"/>
    </xf>
    <xf numFmtId="37" fontId="3" fillId="4" borderId="54" xfId="3" applyNumberFormat="1" applyFont="1" applyFill="1" applyBorder="1"/>
    <xf numFmtId="37" fontId="3" fillId="4" borderId="55" xfId="3" applyNumberFormat="1" applyFont="1" applyFill="1" applyBorder="1"/>
    <xf numFmtId="37" fontId="3" fillId="4" borderId="56" xfId="3" applyNumberFormat="1" applyFont="1" applyFill="1" applyBorder="1"/>
    <xf numFmtId="37" fontId="3" fillId="4" borderId="57" xfId="3" applyNumberFormat="1" applyFont="1" applyFill="1" applyBorder="1"/>
    <xf numFmtId="37" fontId="3" fillId="0" borderId="53" xfId="3" applyNumberFormat="1" applyFont="1" applyBorder="1" applyProtection="1"/>
    <xf numFmtId="37" fontId="3" fillId="0" borderId="58" xfId="3" applyNumberFormat="1" applyFont="1" applyBorder="1" applyProtection="1"/>
    <xf numFmtId="37" fontId="3" fillId="0" borderId="59" xfId="3" applyNumberFormat="1" applyFont="1" applyBorder="1" applyProtection="1"/>
    <xf numFmtId="37" fontId="3" fillId="0" borderId="60" xfId="3" applyNumberFormat="1" applyFont="1" applyBorder="1" applyProtection="1"/>
    <xf numFmtId="37" fontId="3" fillId="0" borderId="61" xfId="3" applyNumberFormat="1" applyFont="1" applyBorder="1" applyProtection="1"/>
    <xf numFmtId="9" fontId="3" fillId="0" borderId="62" xfId="4" applyFont="1" applyBorder="1" applyProtection="1"/>
    <xf numFmtId="37" fontId="3" fillId="0" borderId="0" xfId="3" applyNumberFormat="1" applyFont="1" applyProtection="1"/>
    <xf numFmtId="37" fontId="3" fillId="0" borderId="0" xfId="3" applyNumberFormat="1" applyFont="1" applyAlignment="1" applyProtection="1">
      <alignment horizontal="left"/>
    </xf>
    <xf numFmtId="38" fontId="3" fillId="0" borderId="0" xfId="5" applyFont="1" applyBorder="1"/>
    <xf numFmtId="38" fontId="3" fillId="0" borderId="0" xfId="5" applyFont="1" applyBorder="1" applyProtection="1"/>
    <xf numFmtId="0" fontId="14" fillId="0" borderId="0" xfId="3" applyFont="1"/>
    <xf numFmtId="0" fontId="14" fillId="6" borderId="0" xfId="3" applyFont="1" applyFill="1"/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/>
    <xf numFmtId="38" fontId="14" fillId="0" borderId="0" xfId="5" applyFont="1"/>
    <xf numFmtId="38" fontId="14" fillId="0" borderId="0" xfId="5" applyFont="1" applyFill="1" applyBorder="1"/>
    <xf numFmtId="0" fontId="14" fillId="0" borderId="0" xfId="3" applyFont="1" applyBorder="1"/>
    <xf numFmtId="0" fontId="16" fillId="0" borderId="0" xfId="3" applyFont="1" applyFill="1" applyBorder="1"/>
    <xf numFmtId="0" fontId="14" fillId="0" borderId="63" xfId="3" applyFont="1" applyBorder="1"/>
    <xf numFmtId="38" fontId="14" fillId="0" borderId="0" xfId="3" applyNumberFormat="1" applyFont="1" applyFill="1" applyBorder="1"/>
    <xf numFmtId="0" fontId="14" fillId="0" borderId="65" xfId="3" applyFont="1" applyBorder="1"/>
    <xf numFmtId="38" fontId="14" fillId="4" borderId="1" xfId="5" applyFont="1" applyFill="1" applyBorder="1"/>
    <xf numFmtId="38" fontId="14" fillId="4" borderId="63" xfId="5" applyFont="1" applyFill="1" applyBorder="1"/>
    <xf numFmtId="38" fontId="14" fillId="4" borderId="36" xfId="5" applyFont="1" applyFill="1" applyBorder="1"/>
    <xf numFmtId="38" fontId="14" fillId="4" borderId="37" xfId="5" applyFont="1" applyFill="1" applyBorder="1"/>
    <xf numFmtId="38" fontId="14" fillId="4" borderId="38" xfId="5" applyFont="1" applyFill="1" applyBorder="1"/>
    <xf numFmtId="176" fontId="14" fillId="4" borderId="65" xfId="4" applyNumberFormat="1" applyFont="1" applyFill="1" applyBorder="1"/>
    <xf numFmtId="176" fontId="14" fillId="4" borderId="41" xfId="4" applyNumberFormat="1" applyFont="1" applyFill="1" applyBorder="1"/>
    <xf numFmtId="176" fontId="14" fillId="4" borderId="10" xfId="4" applyNumberFormat="1" applyFont="1" applyFill="1" applyBorder="1"/>
    <xf numFmtId="176" fontId="14" fillId="4" borderId="42" xfId="4" applyNumberFormat="1" applyFont="1" applyFill="1" applyBorder="1"/>
    <xf numFmtId="38" fontId="14" fillId="4" borderId="6" xfId="3" applyNumberFormat="1" applyFont="1" applyFill="1" applyBorder="1"/>
    <xf numFmtId="38" fontId="14" fillId="4" borderId="7" xfId="3" applyNumberFormat="1" applyFont="1" applyFill="1" applyBorder="1"/>
    <xf numFmtId="38" fontId="14" fillId="4" borderId="8" xfId="3" applyNumberFormat="1" applyFont="1" applyFill="1" applyBorder="1"/>
    <xf numFmtId="0" fontId="14" fillId="0" borderId="63" xfId="3" applyFont="1" applyBorder="1" applyAlignment="1">
      <alignment horizontal="right"/>
    </xf>
    <xf numFmtId="38" fontId="14" fillId="6" borderId="63" xfId="5" applyFont="1" applyFill="1" applyBorder="1"/>
    <xf numFmtId="0" fontId="14" fillId="0" borderId="65" xfId="3" applyFont="1" applyBorder="1" applyAlignment="1">
      <alignment horizontal="right"/>
    </xf>
    <xf numFmtId="38" fontId="14" fillId="6" borderId="65" xfId="5" applyFont="1" applyFill="1" applyBorder="1"/>
    <xf numFmtId="38" fontId="14" fillId="4" borderId="0" xfId="5" applyFont="1" applyFill="1" applyBorder="1"/>
    <xf numFmtId="38" fontId="14" fillId="4" borderId="0" xfId="3" applyNumberFormat="1" applyFont="1" applyFill="1" applyBorder="1"/>
    <xf numFmtId="0" fontId="17" fillId="0" borderId="0" xfId="3" applyFont="1" applyFill="1"/>
    <xf numFmtId="9" fontId="14" fillId="0" borderId="0" xfId="4" applyFont="1" applyFill="1" applyBorder="1"/>
    <xf numFmtId="9" fontId="14" fillId="4" borderId="0" xfId="4" applyFont="1" applyFill="1" applyBorder="1"/>
    <xf numFmtId="9" fontId="14" fillId="4" borderId="0" xfId="3" applyNumberFormat="1" applyFont="1" applyFill="1" applyBorder="1"/>
    <xf numFmtId="0" fontId="17" fillId="0" borderId="0" xfId="3" applyFont="1" applyFill="1" applyBorder="1"/>
    <xf numFmtId="0" fontId="17" fillId="0" borderId="0" xfId="3" applyFont="1"/>
    <xf numFmtId="0" fontId="17" fillId="0" borderId="6" xfId="3" applyFont="1" applyFill="1" applyBorder="1"/>
    <xf numFmtId="0" fontId="17" fillId="0" borderId="8" xfId="3" applyFont="1" applyFill="1" applyBorder="1"/>
    <xf numFmtId="9" fontId="17" fillId="0" borderId="0" xfId="4" applyFont="1" applyFill="1" applyBorder="1"/>
    <xf numFmtId="0" fontId="17" fillId="6" borderId="0" xfId="3" applyFont="1" applyFill="1" applyBorder="1"/>
    <xf numFmtId="38" fontId="14" fillId="4" borderId="0" xfId="5" applyNumberFormat="1" applyFont="1" applyFill="1" applyBorder="1"/>
    <xf numFmtId="38" fontId="14" fillId="4" borderId="6" xfId="5" applyFont="1" applyFill="1" applyBorder="1"/>
    <xf numFmtId="38" fontId="14" fillId="7" borderId="1" xfId="5" applyFont="1" applyFill="1" applyBorder="1"/>
    <xf numFmtId="9" fontId="14" fillId="0" borderId="0" xfId="4" applyFont="1"/>
    <xf numFmtId="0" fontId="14" fillId="0" borderId="0" xfId="6"/>
    <xf numFmtId="14" fontId="14" fillId="3" borderId="0" xfId="6" applyNumberFormat="1" applyFill="1"/>
    <xf numFmtId="0" fontId="12" fillId="0" borderId="0" xfId="6" applyFont="1"/>
    <xf numFmtId="177" fontId="12" fillId="0" borderId="0" xfId="6" applyNumberFormat="1" applyFont="1"/>
    <xf numFmtId="0" fontId="12" fillId="0" borderId="0" xfId="6" applyFont="1" applyBorder="1"/>
    <xf numFmtId="0" fontId="14" fillId="0" borderId="1" xfId="6" applyBorder="1"/>
    <xf numFmtId="0" fontId="14" fillId="0" borderId="0" xfId="6" applyFill="1"/>
    <xf numFmtId="9" fontId="14" fillId="0" borderId="1" xfId="6" applyNumberFormat="1" applyBorder="1"/>
    <xf numFmtId="176" fontId="12" fillId="0" borderId="0" xfId="7" applyNumberFormat="1" applyFont="1" applyFill="1" applyBorder="1"/>
    <xf numFmtId="39" fontId="12" fillId="0" borderId="0" xfId="6" applyNumberFormat="1" applyFont="1" applyFill="1" applyBorder="1"/>
    <xf numFmtId="0" fontId="12" fillId="0" borderId="0" xfId="6" applyFont="1" applyFill="1" applyBorder="1"/>
    <xf numFmtId="0" fontId="14" fillId="4" borderId="0" xfId="6" applyFill="1"/>
    <xf numFmtId="0" fontId="12" fillId="0" borderId="0" xfId="0" applyFont="1" applyBorder="1" applyAlignment="1" applyProtection="1">
      <alignment horizontal="left"/>
    </xf>
    <xf numFmtId="177" fontId="12" fillId="0" borderId="0" xfId="0" applyNumberFormat="1" applyFont="1" applyBorder="1" applyAlignment="1" applyProtection="1">
      <alignment horizontal="left"/>
    </xf>
    <xf numFmtId="0" fontId="14" fillId="0" borderId="0" xfId="6" applyFill="1" applyBorder="1"/>
    <xf numFmtId="0" fontId="19" fillId="0" borderId="0" xfId="6" applyFont="1" applyAlignment="1" applyProtection="1">
      <alignment horizontal="left"/>
      <protection locked="0"/>
    </xf>
    <xf numFmtId="14" fontId="12" fillId="0" borderId="0" xfId="6" applyNumberFormat="1" applyFont="1"/>
    <xf numFmtId="0" fontId="12" fillId="0" borderId="0" xfId="6" applyFont="1" applyBorder="1" applyAlignment="1" applyProtection="1">
      <alignment horizontal="left"/>
    </xf>
    <xf numFmtId="177" fontId="12" fillId="0" borderId="0" xfId="6" applyNumberFormat="1" applyFont="1" applyBorder="1" applyAlignment="1" applyProtection="1">
      <alignment horizontal="left"/>
      <protection locked="0"/>
    </xf>
    <xf numFmtId="2" fontId="14" fillId="0" borderId="0" xfId="6" applyNumberFormat="1"/>
    <xf numFmtId="9" fontId="12" fillId="3" borderId="37" xfId="7" applyFont="1" applyFill="1" applyBorder="1" applyProtection="1">
      <protection locked="0"/>
    </xf>
    <xf numFmtId="177" fontId="12" fillId="3" borderId="38" xfId="6" applyNumberFormat="1" applyFont="1" applyFill="1" applyBorder="1" applyProtection="1">
      <protection locked="0"/>
    </xf>
    <xf numFmtId="9" fontId="12" fillId="3" borderId="0" xfId="7" applyFont="1" applyFill="1" applyBorder="1" applyProtection="1">
      <protection locked="0"/>
    </xf>
    <xf numFmtId="177" fontId="12" fillId="3" borderId="40" xfId="6" applyNumberFormat="1" applyFont="1" applyFill="1" applyBorder="1" applyProtection="1">
      <protection locked="0"/>
    </xf>
    <xf numFmtId="9" fontId="12" fillId="3" borderId="10" xfId="7" applyFont="1" applyFill="1" applyBorder="1" applyProtection="1">
      <protection locked="0"/>
    </xf>
    <xf numFmtId="177" fontId="12" fillId="3" borderId="42" xfId="6" applyNumberFormat="1" applyFont="1" applyFill="1" applyBorder="1" applyProtection="1">
      <protection locked="0"/>
    </xf>
    <xf numFmtId="10" fontId="14" fillId="2" borderId="1" xfId="6" applyNumberFormat="1" applyFill="1" applyBorder="1"/>
    <xf numFmtId="0" fontId="14" fillId="2" borderId="0" xfId="6" applyFill="1"/>
    <xf numFmtId="9" fontId="13" fillId="0" borderId="0" xfId="9" applyFont="1" applyAlignment="1" applyProtection="1"/>
    <xf numFmtId="3" fontId="13" fillId="0" borderId="0" xfId="10" applyNumberFormat="1" applyProtection="1"/>
    <xf numFmtId="9" fontId="14" fillId="2" borderId="37" xfId="2" applyFont="1" applyFill="1" applyBorder="1" applyAlignment="1"/>
    <xf numFmtId="38" fontId="14" fillId="2" borderId="38" xfId="1" applyFont="1" applyFill="1" applyBorder="1"/>
    <xf numFmtId="9" fontId="14" fillId="2" borderId="0" xfId="2" applyFont="1" applyFill="1" applyBorder="1" applyAlignment="1"/>
    <xf numFmtId="38" fontId="14" fillId="2" borderId="40" xfId="1" applyFont="1" applyFill="1" applyBorder="1"/>
    <xf numFmtId="9" fontId="14" fillId="4" borderId="0" xfId="2" applyFont="1" applyFill="1" applyBorder="1" applyAlignment="1"/>
    <xf numFmtId="38" fontId="14" fillId="4" borderId="40" xfId="1" applyFont="1" applyFill="1" applyBorder="1"/>
    <xf numFmtId="9" fontId="14" fillId="4" borderId="10" xfId="2" applyFont="1" applyFill="1" applyBorder="1" applyAlignment="1"/>
    <xf numFmtId="38" fontId="14" fillId="4" borderId="42" xfId="1" applyFont="1" applyFill="1" applyBorder="1"/>
    <xf numFmtId="3" fontId="14" fillId="0" borderId="0" xfId="6" applyNumberFormat="1"/>
    <xf numFmtId="0" fontId="14" fillId="2" borderId="0" xfId="6" applyFill="1" applyProtection="1"/>
    <xf numFmtId="9" fontId="20" fillId="2" borderId="37" xfId="2" applyFont="1" applyFill="1" applyBorder="1" applyAlignment="1"/>
    <xf numFmtId="40" fontId="20" fillId="2" borderId="38" xfId="8" applyNumberFormat="1" applyFont="1" applyFill="1" applyBorder="1"/>
    <xf numFmtId="9" fontId="20" fillId="2" borderId="0" xfId="2" applyFont="1" applyFill="1" applyBorder="1" applyAlignment="1" applyProtection="1"/>
    <xf numFmtId="40" fontId="20" fillId="2" borderId="40" xfId="8" applyNumberFormat="1" applyFont="1" applyFill="1" applyBorder="1" applyProtection="1"/>
    <xf numFmtId="9" fontId="20" fillId="4" borderId="0" xfId="2" applyFont="1" applyFill="1" applyBorder="1" applyAlignment="1" applyProtection="1"/>
    <xf numFmtId="40" fontId="14" fillId="4" borderId="40" xfId="8" applyNumberFormat="1" applyFont="1" applyFill="1" applyBorder="1" applyProtection="1"/>
    <xf numFmtId="40" fontId="14" fillId="4" borderId="42" xfId="8" applyNumberFormat="1" applyFont="1" applyFill="1" applyBorder="1" applyProtection="1"/>
    <xf numFmtId="40" fontId="0" fillId="0" borderId="0" xfId="1" applyNumberFormat="1" applyFont="1"/>
    <xf numFmtId="178" fontId="0" fillId="0" borderId="0" xfId="1" applyNumberFormat="1" applyFont="1"/>
    <xf numFmtId="40" fontId="0" fillId="0" borderId="1" xfId="1" applyNumberFormat="1" applyFon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63" xfId="1" applyNumberFormat="1" applyFont="1" applyBorder="1"/>
    <xf numFmtId="178" fontId="0" fillId="0" borderId="63" xfId="0" applyNumberFormat="1" applyBorder="1" applyAlignment="1">
      <alignment horizontal="center"/>
    </xf>
    <xf numFmtId="0" fontId="0" fillId="0" borderId="63" xfId="0" applyBorder="1"/>
    <xf numFmtId="40" fontId="0" fillId="0" borderId="64" xfId="1" applyNumberFormat="1" applyFont="1" applyFill="1" applyBorder="1"/>
    <xf numFmtId="178" fontId="0" fillId="0" borderId="64" xfId="0" applyNumberFormat="1" applyFill="1" applyBorder="1" applyAlignment="1">
      <alignment horizontal="center"/>
    </xf>
    <xf numFmtId="0" fontId="0" fillId="0" borderId="64" xfId="0" applyFill="1" applyBorder="1"/>
    <xf numFmtId="40" fontId="20" fillId="0" borderId="64" xfId="1" applyNumberFormat="1" applyFont="1" applyFill="1" applyBorder="1"/>
    <xf numFmtId="40" fontId="0" fillId="0" borderId="64" xfId="1" applyNumberFormat="1" applyFont="1" applyBorder="1"/>
    <xf numFmtId="178" fontId="0" fillId="0" borderId="64" xfId="0" applyNumberFormat="1" applyBorder="1" applyAlignment="1">
      <alignment horizontal="center"/>
    </xf>
    <xf numFmtId="0" fontId="0" fillId="0" borderId="64" xfId="0" applyBorder="1"/>
    <xf numFmtId="40" fontId="0" fillId="0" borderId="65" xfId="1" applyNumberFormat="1" applyFont="1" applyBorder="1"/>
    <xf numFmtId="178" fontId="0" fillId="0" borderId="65" xfId="0" applyNumberFormat="1" applyBorder="1" applyAlignment="1">
      <alignment horizontal="center"/>
    </xf>
    <xf numFmtId="0" fontId="0" fillId="0" borderId="65" xfId="0" applyBorder="1"/>
    <xf numFmtId="38" fontId="12" fillId="6" borderId="36" xfId="1" applyFont="1" applyFill="1" applyBorder="1"/>
    <xf numFmtId="176" fontId="12" fillId="6" borderId="37" xfId="7" applyNumberFormat="1" applyFont="1" applyFill="1" applyBorder="1"/>
    <xf numFmtId="39" fontId="12" fillId="6" borderId="38" xfId="6" applyNumberFormat="1" applyFont="1" applyFill="1" applyBorder="1"/>
    <xf numFmtId="179" fontId="12" fillId="6" borderId="39" xfId="1" applyNumberFormat="1" applyFont="1" applyFill="1" applyBorder="1"/>
    <xf numFmtId="176" fontId="12" fillId="6" borderId="0" xfId="7" applyNumberFormat="1" applyFont="1" applyFill="1" applyBorder="1"/>
    <xf numFmtId="39" fontId="12" fillId="6" borderId="40" xfId="6" applyNumberFormat="1" applyFont="1" applyFill="1" applyBorder="1"/>
    <xf numFmtId="179" fontId="12" fillId="6" borderId="41" xfId="1" applyNumberFormat="1" applyFont="1" applyFill="1" applyBorder="1"/>
    <xf numFmtId="176" fontId="12" fillId="6" borderId="10" xfId="7" applyNumberFormat="1" applyFont="1" applyFill="1" applyBorder="1"/>
    <xf numFmtId="39" fontId="12" fillId="6" borderId="42" xfId="6" applyNumberFormat="1" applyFont="1" applyFill="1" applyBorder="1"/>
    <xf numFmtId="0" fontId="18" fillId="6" borderId="36" xfId="0" applyFont="1" applyFill="1" applyBorder="1" applyProtection="1">
      <protection locked="0"/>
    </xf>
    <xf numFmtId="176" fontId="18" fillId="6" borderId="37" xfId="7" applyNumberFormat="1" applyFont="1" applyFill="1" applyBorder="1" applyProtection="1">
      <protection locked="0"/>
    </xf>
    <xf numFmtId="39" fontId="18" fillId="6" borderId="38" xfId="0" applyNumberFormat="1" applyFont="1" applyFill="1" applyBorder="1" applyProtection="1">
      <protection locked="0"/>
    </xf>
    <xf numFmtId="0" fontId="18" fillId="6" borderId="39" xfId="0" applyFont="1" applyFill="1" applyBorder="1" applyProtection="1">
      <protection locked="0"/>
    </xf>
    <xf numFmtId="176" fontId="18" fillId="6" borderId="0" xfId="7" applyNumberFormat="1" applyFont="1" applyFill="1" applyBorder="1" applyProtection="1">
      <protection locked="0"/>
    </xf>
    <xf numFmtId="39" fontId="18" fillId="6" borderId="40" xfId="0" applyNumberFormat="1" applyFont="1" applyFill="1" applyBorder="1" applyProtection="1">
      <protection locked="0"/>
    </xf>
    <xf numFmtId="179" fontId="18" fillId="6" borderId="39" xfId="8" applyNumberFormat="1" applyFont="1" applyFill="1" applyBorder="1" applyProtection="1">
      <protection locked="0"/>
    </xf>
    <xf numFmtId="179" fontId="18" fillId="6" borderId="39" xfId="8" applyNumberFormat="1" applyFont="1" applyFill="1" applyBorder="1" applyAlignment="1"/>
    <xf numFmtId="176" fontId="18" fillId="6" borderId="0" xfId="7" applyNumberFormat="1" applyFont="1" applyFill="1" applyBorder="1"/>
    <xf numFmtId="39" fontId="18" fillId="6" borderId="40" xfId="0" applyNumberFormat="1" applyFont="1" applyFill="1" applyBorder="1"/>
    <xf numFmtId="0" fontId="12" fillId="6" borderId="41" xfId="6" applyFont="1" applyFill="1" applyBorder="1"/>
    <xf numFmtId="180" fontId="14" fillId="2" borderId="36" xfId="1" applyNumberFormat="1" applyFont="1" applyFill="1" applyBorder="1"/>
    <xf numFmtId="180" fontId="14" fillId="2" borderId="39" xfId="1" applyNumberFormat="1" applyFont="1" applyFill="1" applyBorder="1"/>
    <xf numFmtId="180" fontId="14" fillId="4" borderId="39" xfId="1" applyNumberFormat="1" applyFont="1" applyFill="1" applyBorder="1"/>
    <xf numFmtId="180" fontId="14" fillId="4" borderId="41" xfId="1" applyNumberFormat="1" applyFont="1" applyFill="1" applyBorder="1"/>
    <xf numFmtId="0" fontId="0" fillId="8" borderId="0" xfId="0" applyFill="1"/>
    <xf numFmtId="180" fontId="20" fillId="2" borderId="36" xfId="8" applyNumberFormat="1" applyFont="1" applyFill="1" applyBorder="1"/>
    <xf numFmtId="180" fontId="20" fillId="2" borderId="39" xfId="8" applyNumberFormat="1" applyFont="1" applyFill="1" applyBorder="1" applyProtection="1"/>
    <xf numFmtId="180" fontId="14" fillId="4" borderId="39" xfId="8" applyNumberFormat="1" applyFont="1" applyFill="1" applyBorder="1" applyProtection="1"/>
    <xf numFmtId="180" fontId="14" fillId="4" borderId="41" xfId="8" applyNumberFormat="1" applyFont="1" applyFill="1" applyBorder="1" applyProtection="1"/>
    <xf numFmtId="179" fontId="12" fillId="3" borderId="36" xfId="1" applyNumberFormat="1" applyFont="1" applyFill="1" applyBorder="1" applyProtection="1">
      <protection locked="0"/>
    </xf>
    <xf numFmtId="179" fontId="12" fillId="3" borderId="39" xfId="1" applyNumberFormat="1" applyFont="1" applyFill="1" applyBorder="1" applyProtection="1">
      <protection locked="0"/>
    </xf>
    <xf numFmtId="179" fontId="12" fillId="3" borderId="41" xfId="1" applyNumberFormat="1" applyFont="1" applyFill="1" applyBorder="1" applyProtection="1">
      <protection locked="0"/>
    </xf>
    <xf numFmtId="0" fontId="14" fillId="0" borderId="1" xfId="6" applyFill="1" applyBorder="1"/>
    <xf numFmtId="38" fontId="14" fillId="6" borderId="64" xfId="5" applyFont="1" applyFill="1" applyBorder="1"/>
    <xf numFmtId="38" fontId="14" fillId="0" borderId="0" xfId="1" applyFont="1"/>
    <xf numFmtId="38" fontId="14" fillId="4" borderId="64" xfId="5" applyFont="1" applyFill="1" applyBorder="1"/>
    <xf numFmtId="38" fontId="14" fillId="4" borderId="65" xfId="5" applyFont="1" applyFill="1" applyBorder="1"/>
    <xf numFmtId="38" fontId="14" fillId="4" borderId="0" xfId="1" applyFont="1" applyFill="1" applyBorder="1"/>
    <xf numFmtId="38" fontId="14" fillId="9" borderId="1" xfId="1" applyFont="1" applyFill="1" applyBorder="1"/>
    <xf numFmtId="38" fontId="14" fillId="9" borderId="1" xfId="5" applyFont="1" applyFill="1" applyBorder="1"/>
    <xf numFmtId="38" fontId="14" fillId="0" borderId="63" xfId="5" applyFont="1" applyBorder="1" applyProtection="1">
      <protection locked="0"/>
    </xf>
    <xf numFmtId="38" fontId="14" fillId="0" borderId="64" xfId="5" applyFont="1" applyBorder="1" applyProtection="1">
      <protection locked="0"/>
    </xf>
    <xf numFmtId="38" fontId="14" fillId="0" borderId="65" xfId="5" applyFont="1" applyBorder="1" applyProtection="1">
      <protection locked="0"/>
    </xf>
    <xf numFmtId="38" fontId="14" fillId="0" borderId="36" xfId="5" applyFont="1" applyBorder="1" applyProtection="1">
      <protection locked="0"/>
    </xf>
    <xf numFmtId="38" fontId="14" fillId="0" borderId="37" xfId="5" applyFont="1" applyBorder="1" applyProtection="1">
      <protection locked="0"/>
    </xf>
    <xf numFmtId="38" fontId="14" fillId="0" borderId="38" xfId="5" applyFont="1" applyBorder="1" applyProtection="1">
      <protection locked="0"/>
    </xf>
    <xf numFmtId="38" fontId="14" fillId="0" borderId="39" xfId="5" applyFont="1" applyBorder="1" applyProtection="1">
      <protection locked="0"/>
    </xf>
    <xf numFmtId="38" fontId="14" fillId="0" borderId="0" xfId="5" applyFont="1" applyBorder="1" applyProtection="1">
      <protection locked="0"/>
    </xf>
    <xf numFmtId="38" fontId="14" fillId="0" borderId="40" xfId="5" applyFont="1" applyBorder="1" applyProtection="1">
      <protection locked="0"/>
    </xf>
    <xf numFmtId="38" fontId="14" fillId="0" borderId="41" xfId="5" applyFont="1" applyBorder="1" applyProtection="1">
      <protection locked="0"/>
    </xf>
    <xf numFmtId="38" fontId="14" fillId="0" borderId="10" xfId="5" applyFont="1" applyBorder="1" applyProtection="1">
      <protection locked="0"/>
    </xf>
    <xf numFmtId="38" fontId="14" fillId="0" borderId="42" xfId="5" applyFont="1" applyBorder="1" applyProtection="1">
      <protection locked="0"/>
    </xf>
    <xf numFmtId="38" fontId="14" fillId="6" borderId="1" xfId="5" applyFont="1" applyFill="1" applyBorder="1"/>
    <xf numFmtId="0" fontId="25" fillId="0" borderId="0" xfId="3" applyFont="1"/>
    <xf numFmtId="0" fontId="14" fillId="6" borderId="6" xfId="3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14" fillId="6" borderId="8" xfId="3" applyFont="1" applyFill="1" applyBorder="1" applyAlignment="1">
      <alignment horizontal="center"/>
    </xf>
    <xf numFmtId="0" fontId="14" fillId="6" borderId="65" xfId="3" applyFont="1" applyFill="1" applyBorder="1"/>
    <xf numFmtId="0" fontId="14" fillId="0" borderId="63" xfId="3" applyFont="1" applyBorder="1" applyProtection="1">
      <protection locked="0"/>
    </xf>
    <xf numFmtId="0" fontId="14" fillId="0" borderId="64" xfId="3" applyFont="1" applyBorder="1" applyProtection="1">
      <protection locked="0"/>
    </xf>
    <xf numFmtId="0" fontId="14" fillId="0" borderId="7" xfId="3" applyFont="1" applyBorder="1" applyAlignment="1" applyProtection="1">
      <alignment horizontal="center"/>
      <protection locked="0"/>
    </xf>
    <xf numFmtId="38" fontId="14" fillId="9" borderId="0" xfId="1" applyFont="1" applyFill="1" applyAlignment="1">
      <alignment horizontal="center"/>
    </xf>
    <xf numFmtId="0" fontId="14" fillId="9" borderId="0" xfId="3" applyFont="1" applyFill="1" applyAlignment="1">
      <alignment horizontal="center"/>
    </xf>
    <xf numFmtId="0" fontId="14" fillId="6" borderId="64" xfId="3" applyFont="1" applyFill="1" applyBorder="1" applyProtection="1"/>
    <xf numFmtId="38" fontId="14" fillId="0" borderId="0" xfId="1" applyFont="1" applyFill="1" applyBorder="1"/>
    <xf numFmtId="0" fontId="14" fillId="0" borderId="0" xfId="3" quotePrefix="1" applyFont="1" applyFill="1" applyBorder="1" applyAlignment="1">
      <alignment horizontal="left"/>
    </xf>
    <xf numFmtId="0" fontId="14" fillId="10" borderId="0" xfId="3" applyFont="1" applyFill="1"/>
    <xf numFmtId="0" fontId="17" fillId="10" borderId="0" xfId="3" applyFont="1" applyFill="1"/>
    <xf numFmtId="0" fontId="17" fillId="10" borderId="0" xfId="3" applyFont="1" applyFill="1" applyBorder="1"/>
    <xf numFmtId="0" fontId="26" fillId="10" borderId="0" xfId="3" applyFont="1" applyFill="1"/>
    <xf numFmtId="0" fontId="26" fillId="10" borderId="0" xfId="3" applyFont="1" applyFill="1" applyBorder="1"/>
    <xf numFmtId="0" fontId="14" fillId="10" borderId="0" xfId="3" applyFont="1" applyFill="1" applyAlignment="1">
      <alignment horizontal="center"/>
    </xf>
    <xf numFmtId="38" fontId="14" fillId="10" borderId="0" xfId="1" applyFont="1" applyFill="1"/>
    <xf numFmtId="38" fontId="26" fillId="10" borderId="0" xfId="1" applyFont="1" applyFill="1"/>
    <xf numFmtId="0" fontId="26" fillId="10" borderId="0" xfId="3" quotePrefix="1" applyFont="1" applyFill="1" applyAlignment="1">
      <alignment horizontal="left"/>
    </xf>
    <xf numFmtId="38" fontId="26" fillId="10" borderId="0" xfId="5" applyFont="1" applyFill="1"/>
    <xf numFmtId="0" fontId="26" fillId="10" borderId="0" xfId="3" applyFont="1" applyFill="1" applyAlignment="1">
      <alignment horizontal="center"/>
    </xf>
    <xf numFmtId="0" fontId="14" fillId="10" borderId="0" xfId="3" applyFont="1" applyFill="1" applyBorder="1"/>
    <xf numFmtId="38" fontId="14" fillId="10" borderId="0" xfId="5" applyFont="1" applyFill="1" applyBorder="1"/>
    <xf numFmtId="38" fontId="14" fillId="10" borderId="0" xfId="5" applyFont="1" applyFill="1"/>
    <xf numFmtId="38" fontId="17" fillId="10" borderId="0" xfId="1" applyFont="1" applyFill="1"/>
    <xf numFmtId="38" fontId="17" fillId="10" borderId="0" xfId="1" applyFont="1" applyFill="1" applyBorder="1"/>
    <xf numFmtId="0" fontId="14" fillId="10" borderId="0" xfId="3" applyFont="1" applyFill="1" applyBorder="1" applyAlignment="1">
      <alignment horizontal="right"/>
    </xf>
    <xf numFmtId="0" fontId="16" fillId="10" borderId="0" xfId="3" applyFont="1" applyFill="1"/>
    <xf numFmtId="38" fontId="26" fillId="10" borderId="1" xfId="5" applyFont="1" applyFill="1" applyBorder="1"/>
    <xf numFmtId="0" fontId="14" fillId="0" borderId="1" xfId="3" applyFont="1" applyFill="1" applyBorder="1" applyProtection="1">
      <protection locked="0"/>
    </xf>
    <xf numFmtId="0" fontId="14" fillId="11" borderId="1" xfId="3" applyFont="1" applyFill="1" applyBorder="1" applyProtection="1">
      <protection locked="0"/>
    </xf>
    <xf numFmtId="38" fontId="14" fillId="12" borderId="63" xfId="1" applyFont="1" applyFill="1" applyBorder="1" applyProtection="1">
      <protection locked="0"/>
    </xf>
    <xf numFmtId="38" fontId="14" fillId="12" borderId="64" xfId="1" applyFont="1" applyFill="1" applyBorder="1" applyProtection="1">
      <protection locked="0"/>
    </xf>
    <xf numFmtId="38" fontId="14" fillId="12" borderId="65" xfId="1" applyFont="1" applyFill="1" applyBorder="1" applyProtection="1">
      <protection locked="0"/>
    </xf>
    <xf numFmtId="0" fontId="14" fillId="13" borderId="36" xfId="3" applyFont="1" applyFill="1" applyBorder="1"/>
    <xf numFmtId="0" fontId="14" fillId="13" borderId="37" xfId="3" applyFont="1" applyFill="1" applyBorder="1"/>
    <xf numFmtId="0" fontId="14" fillId="13" borderId="39" xfId="3" applyFont="1" applyFill="1" applyBorder="1"/>
    <xf numFmtId="0" fontId="14" fillId="13" borderId="0" xfId="3" applyFont="1" applyFill="1" applyBorder="1"/>
    <xf numFmtId="0" fontId="14" fillId="13" borderId="41" xfId="3" applyFont="1" applyFill="1" applyBorder="1"/>
    <xf numFmtId="0" fontId="14" fillId="13" borderId="10" xfId="3" applyFont="1" applyFill="1" applyBorder="1"/>
    <xf numFmtId="0" fontId="14" fillId="13" borderId="38" xfId="3" applyFont="1" applyFill="1" applyBorder="1"/>
    <xf numFmtId="0" fontId="14" fillId="13" borderId="0" xfId="3" applyFont="1" applyFill="1" applyBorder="1" applyAlignment="1">
      <alignment horizontal="center"/>
    </xf>
    <xf numFmtId="0" fontId="14" fillId="13" borderId="40" xfId="3" applyFont="1" applyFill="1" applyBorder="1"/>
    <xf numFmtId="176" fontId="14" fillId="13" borderId="0" xfId="4" applyNumberFormat="1" applyFont="1" applyFill="1" applyBorder="1"/>
    <xf numFmtId="9" fontId="14" fillId="13" borderId="0" xfId="4" applyFont="1" applyFill="1" applyBorder="1"/>
    <xf numFmtId="38" fontId="14" fillId="13" borderId="0" xfId="3" applyNumberFormat="1" applyFont="1" applyFill="1" applyBorder="1"/>
    <xf numFmtId="0" fontId="14" fillId="13" borderId="0" xfId="3" quotePrefix="1" applyFont="1" applyFill="1" applyBorder="1" applyAlignment="1">
      <alignment horizontal="left"/>
    </xf>
    <xf numFmtId="0" fontId="14" fillId="13" borderId="0" xfId="3" applyFont="1" applyFill="1" applyBorder="1" applyAlignment="1">
      <alignment horizontal="right"/>
    </xf>
    <xf numFmtId="38" fontId="14" fillId="13" borderId="0" xfId="5" applyFont="1" applyFill="1" applyBorder="1"/>
    <xf numFmtId="0" fontId="14" fillId="13" borderId="42" xfId="3" applyFont="1" applyFill="1" applyBorder="1"/>
    <xf numFmtId="38" fontId="14" fillId="13" borderId="64" xfId="5" applyFont="1" applyFill="1" applyBorder="1"/>
    <xf numFmtId="38" fontId="14" fillId="13" borderId="64" xfId="3" applyNumberFormat="1" applyFont="1" applyFill="1" applyBorder="1"/>
    <xf numFmtId="38" fontId="27" fillId="13" borderId="0" xfId="5" applyFont="1" applyFill="1" applyBorder="1"/>
    <xf numFmtId="9" fontId="25" fillId="13" borderId="0" xfId="2" applyFont="1" applyFill="1" applyBorder="1" applyAlignment="1"/>
    <xf numFmtId="38" fontId="25" fillId="13" borderId="0" xfId="3" applyNumberFormat="1" applyFont="1" applyFill="1" applyBorder="1"/>
    <xf numFmtId="0" fontId="28" fillId="10" borderId="0" xfId="3" applyFont="1" applyFill="1"/>
    <xf numFmtId="0" fontId="14" fillId="6" borderId="63" xfId="3" applyFont="1" applyFill="1" applyBorder="1" applyAlignment="1">
      <alignment horizontal="right"/>
    </xf>
    <xf numFmtId="0" fontId="14" fillId="6" borderId="65" xfId="3" applyFont="1" applyFill="1" applyBorder="1" applyAlignment="1">
      <alignment horizontal="right"/>
    </xf>
    <xf numFmtId="0" fontId="25" fillId="6" borderId="37" xfId="3" applyFont="1" applyFill="1" applyBorder="1"/>
    <xf numFmtId="0" fontId="14" fillId="6" borderId="38" xfId="3" applyFont="1" applyFill="1" applyBorder="1"/>
    <xf numFmtId="0" fontId="25" fillId="6" borderId="0" xfId="3" applyFont="1" applyFill="1" applyBorder="1"/>
    <xf numFmtId="0" fontId="14" fillId="6" borderId="40" xfId="3" applyFont="1" applyFill="1" applyBorder="1"/>
    <xf numFmtId="0" fontId="26" fillId="10" borderId="67" xfId="3" applyFont="1" applyFill="1" applyBorder="1"/>
    <xf numFmtId="0" fontId="3" fillId="4" borderId="0" xfId="3" applyFont="1" applyFill="1" applyAlignment="1">
      <alignment horizontal="center"/>
    </xf>
    <xf numFmtId="0" fontId="3" fillId="2" borderId="13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3" fillId="2" borderId="14" xfId="3" applyFont="1" applyFill="1" applyBorder="1" applyAlignment="1" applyProtection="1">
      <alignment horizontal="center"/>
    </xf>
    <xf numFmtId="0" fontId="3" fillId="4" borderId="6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  <xf numFmtId="0" fontId="3" fillId="4" borderId="8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6" fillId="3" borderId="3" xfId="3" applyFont="1" applyFill="1" applyBorder="1" applyAlignment="1" applyProtection="1">
      <alignment horizontal="left" vertical="center"/>
    </xf>
    <xf numFmtId="0" fontId="7" fillId="3" borderId="3" xfId="3" applyFont="1" applyFill="1" applyBorder="1" applyAlignment="1">
      <alignment vertical="center"/>
    </xf>
    <xf numFmtId="0" fontId="7" fillId="3" borderId="4" xfId="3" applyFont="1" applyFill="1" applyBorder="1" applyAlignment="1">
      <alignment vertical="center"/>
    </xf>
    <xf numFmtId="0" fontId="7" fillId="3" borderId="10" xfId="3" applyFont="1" applyFill="1" applyBorder="1" applyAlignment="1">
      <alignment vertical="center"/>
    </xf>
    <xf numFmtId="0" fontId="7" fillId="3" borderId="11" xfId="3" applyFont="1" applyFill="1" applyBorder="1" applyAlignment="1">
      <alignment vertical="center"/>
    </xf>
    <xf numFmtId="0" fontId="6" fillId="3" borderId="5" xfId="3" applyFont="1" applyFill="1" applyBorder="1" applyAlignment="1" applyProtection="1">
      <alignment horizontal="left" vertical="center"/>
    </xf>
    <xf numFmtId="0" fontId="7" fillId="3" borderId="12" xfId="3" applyFont="1" applyFill="1" applyBorder="1" applyAlignment="1">
      <alignment vertical="center"/>
    </xf>
  </cellXfs>
  <cellStyles count="98">
    <cellStyle name="パーセント" xfId="2" builtinId="5"/>
    <cellStyle name="パーセント 2" xfId="4"/>
    <cellStyle name="パーセント 3" xfId="9"/>
    <cellStyle name="パーセント 4" xfId="7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 10" xfId="11"/>
    <cellStyle name="ハイパーリンク 11" xfId="12"/>
    <cellStyle name="ハイパーリンク 12" xfId="13"/>
    <cellStyle name="ハイパーリンク 13" xfId="14"/>
    <cellStyle name="ハイパーリンク 14" xfId="15"/>
    <cellStyle name="ハイパーリンク 15" xfId="16"/>
    <cellStyle name="ハイパーリンク 16" xfId="17"/>
    <cellStyle name="ハイパーリンク 17" xfId="18"/>
    <cellStyle name="ハイパーリンク 18" xfId="19"/>
    <cellStyle name="ハイパーリンク 19" xfId="20"/>
    <cellStyle name="ハイパーリンク 2" xfId="21"/>
    <cellStyle name="ハイパーリンク 20" xfId="22"/>
    <cellStyle name="ハイパーリンク 21" xfId="23"/>
    <cellStyle name="ハイパーリンク 22" xfId="24"/>
    <cellStyle name="ハイパーリンク 23" xfId="25"/>
    <cellStyle name="ハイパーリンク 24" xfId="26"/>
    <cellStyle name="ハイパーリンク 25" xfId="27"/>
    <cellStyle name="ハイパーリンク 26" xfId="28"/>
    <cellStyle name="ハイパーリンク 27" xfId="29"/>
    <cellStyle name="ハイパーリンク 3" xfId="30"/>
    <cellStyle name="ハイパーリンク 4" xfId="31"/>
    <cellStyle name="ハイパーリンク 5" xfId="32"/>
    <cellStyle name="ハイパーリンク 6" xfId="33"/>
    <cellStyle name="ハイパーリンク 7" xfId="34"/>
    <cellStyle name="ハイパーリンク 8" xfId="35"/>
    <cellStyle name="ハイパーリンク 9" xfId="36"/>
    <cellStyle name="桁区切り" xfId="1" builtinId="6"/>
    <cellStyle name="桁区切り 2" xfId="37"/>
    <cellStyle name="桁区切り 3" xfId="5"/>
    <cellStyle name="桁区切り 4" xfId="38"/>
    <cellStyle name="桁区切り 5" xfId="8"/>
    <cellStyle name="桁区切り 6" xfId="39"/>
    <cellStyle name="集計" xfId="40"/>
    <cellStyle name="標準" xfId="0" builtinId="0"/>
    <cellStyle name="標準 2" xfId="41"/>
    <cellStyle name="標準 3" xfId="42"/>
    <cellStyle name="標準 4" xfId="3"/>
    <cellStyle name="標準 5" xfId="43"/>
    <cellStyle name="標準 6" xfId="6"/>
    <cellStyle name="標準_税率" xfId="10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 10" xfId="44"/>
    <cellStyle name="表示済みのハイパーリンク 11" xfId="45"/>
    <cellStyle name="表示済みのハイパーリンク 12" xfId="46"/>
    <cellStyle name="表示済みのハイパーリンク 13" xfId="47"/>
    <cellStyle name="表示済みのハイパーリンク 14" xfId="48"/>
    <cellStyle name="表示済みのハイパーリンク 15" xfId="49"/>
    <cellStyle name="表示済みのハイパーリンク 16" xfId="50"/>
    <cellStyle name="表示済みのハイパーリンク 17" xfId="51"/>
    <cellStyle name="表示済みのハイパーリンク 18" xfId="52"/>
    <cellStyle name="表示済みのハイパーリンク 19" xfId="53"/>
    <cellStyle name="表示済みのハイパーリンク 2" xfId="54"/>
    <cellStyle name="表示済みのハイパーリンク 20" xfId="55"/>
    <cellStyle name="表示済みのハイパーリンク 21" xfId="56"/>
    <cellStyle name="表示済みのハイパーリンク 22" xfId="57"/>
    <cellStyle name="表示済みのハイパーリンク 23" xfId="58"/>
    <cellStyle name="表示済みのハイパーリンク 24" xfId="59"/>
    <cellStyle name="表示済みのハイパーリンク 25" xfId="60"/>
    <cellStyle name="表示済みのハイパーリンク 26" xfId="61"/>
    <cellStyle name="表示済みのハイパーリンク 27" xfId="62"/>
    <cellStyle name="表示済みのハイパーリンク 3" xfId="63"/>
    <cellStyle name="表示済みのハイパーリンク 4" xfId="64"/>
    <cellStyle name="表示済みのハイパーリンク 5" xfId="65"/>
    <cellStyle name="表示済みのハイパーリンク 6" xfId="66"/>
    <cellStyle name="表示済みのハイパーリンク 7" xfId="67"/>
    <cellStyle name="表示済みのハイパーリンク 8" xfId="68"/>
    <cellStyle name="表示済みのハイパーリンク 9" xfId="69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</xdr:row>
          <xdr:rowOff>0</xdr:rowOff>
        </xdr:from>
        <xdr:to>
          <xdr:col>1</xdr:col>
          <xdr:colOff>12700</xdr:colOff>
          <xdr:row>2</xdr:row>
          <xdr:rowOff>12700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11</xdr:row>
          <xdr:rowOff>0</xdr:rowOff>
        </xdr:from>
        <xdr:to>
          <xdr:col>1</xdr:col>
          <xdr:colOff>12700</xdr:colOff>
          <xdr:row>12</xdr:row>
          <xdr:rowOff>12700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</xdr:row>
          <xdr:rowOff>0</xdr:rowOff>
        </xdr:from>
        <xdr:to>
          <xdr:col>1</xdr:col>
          <xdr:colOff>12700</xdr:colOff>
          <xdr:row>2</xdr:row>
          <xdr:rowOff>12700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12</xdr:row>
          <xdr:rowOff>0</xdr:rowOff>
        </xdr:from>
        <xdr:to>
          <xdr:col>1</xdr:col>
          <xdr:colOff>12700</xdr:colOff>
          <xdr:row>13</xdr:row>
          <xdr:rowOff>12700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usan/CloudStation/&#9734;1_&#27861;&#20154;_DB_ORG/00_TEMPLATE/A_&#25215;&#32153;&#22823;&#32113;&#21512;V1.3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312;DATA&amp;&#33258;&#31038;&#26666;&#35413;&#20385;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08;&#31278;&#31246;&#29575;&#34920;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Version"/>
      <sheetName val="会社規模判定"/>
      <sheetName val="同族の判定"/>
      <sheetName val="個人財産"/>
      <sheetName val="今回のケース"/>
      <sheetName val="無対策"/>
      <sheetName val="DATA"/>
      <sheetName val="純資産法"/>
      <sheetName val="類似業種"/>
      <sheetName val="配当還元"/>
      <sheetName val="資産構成"/>
      <sheetName val="役員給与"/>
      <sheetName val="役員退職金"/>
      <sheetName val="従業員退職金"/>
      <sheetName val="金庫株"/>
      <sheetName val="資DES"/>
      <sheetName val="資3増資"/>
      <sheetName val="従持株会"/>
      <sheetName val="株価評価 (2)"/>
      <sheetName val="合併1"/>
      <sheetName val="合併2"/>
      <sheetName val="分割1"/>
      <sheetName val="分割2"/>
      <sheetName val="持株会社"/>
      <sheetName val="資本組成A"/>
      <sheetName val="会社再編"/>
      <sheetName val="精算課税"/>
      <sheetName val="贈与税"/>
      <sheetName val="連年贈与"/>
      <sheetName val="納税猶予"/>
      <sheetName val="相続早見複数"/>
      <sheetName val="任意分割"/>
      <sheetName val="総合税率表"/>
      <sheetName val="概略"/>
      <sheetName val="個人財産SIM"/>
      <sheetName val="グループ分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1">
          <cell r="I41">
            <v>1</v>
          </cell>
          <cell r="J41" t="str">
            <v>大会社</v>
          </cell>
          <cell r="K41">
            <v>1</v>
          </cell>
        </row>
        <row r="42">
          <cell r="I42">
            <v>2</v>
          </cell>
          <cell r="J42" t="str">
            <v>中会社の大</v>
          </cell>
          <cell r="K42">
            <v>0.9</v>
          </cell>
        </row>
        <row r="43">
          <cell r="I43">
            <v>3</v>
          </cell>
          <cell r="J43" t="str">
            <v>中会社の中</v>
          </cell>
          <cell r="K43">
            <v>0.75</v>
          </cell>
        </row>
        <row r="44">
          <cell r="I44">
            <v>4</v>
          </cell>
          <cell r="J44" t="str">
            <v>中会社の小</v>
          </cell>
          <cell r="K44">
            <v>0.6</v>
          </cell>
        </row>
        <row r="45">
          <cell r="I45">
            <v>5</v>
          </cell>
          <cell r="J45" t="str">
            <v>小会社</v>
          </cell>
          <cell r="K45">
            <v>0.5</v>
          </cell>
        </row>
        <row r="46">
          <cell r="I46" t="str">
            <v>L定義</v>
          </cell>
        </row>
        <row r="47">
          <cell r="I47">
            <v>1</v>
          </cell>
          <cell r="J47" t="str">
            <v>大会社</v>
          </cell>
          <cell r="K47">
            <v>1</v>
          </cell>
        </row>
        <row r="48">
          <cell r="I48">
            <v>2</v>
          </cell>
          <cell r="J48" t="str">
            <v>中会社の大</v>
          </cell>
          <cell r="K48">
            <v>0.9</v>
          </cell>
        </row>
        <row r="49">
          <cell r="I49">
            <v>3</v>
          </cell>
          <cell r="J49" t="str">
            <v>中会社の中</v>
          </cell>
          <cell r="K49">
            <v>0.75</v>
          </cell>
        </row>
        <row r="50">
          <cell r="I50">
            <v>4</v>
          </cell>
          <cell r="J50" t="str">
            <v>中会社の小</v>
          </cell>
          <cell r="K50">
            <v>0.6</v>
          </cell>
        </row>
        <row r="51">
          <cell r="I51">
            <v>5</v>
          </cell>
          <cell r="J51" t="str">
            <v>小会社</v>
          </cell>
          <cell r="K51">
            <v>0.5</v>
          </cell>
        </row>
        <row r="52">
          <cell r="I52">
            <v>6</v>
          </cell>
          <cell r="J52" t="str">
            <v>比準要素1</v>
          </cell>
          <cell r="K52">
            <v>0.25</v>
          </cell>
        </row>
      </sheetData>
      <sheetData sheetId="8"/>
      <sheetData sheetId="9">
        <row r="36">
          <cell r="R36">
            <v>488313</v>
          </cell>
        </row>
        <row r="37">
          <cell r="R37">
            <v>418554.00000000006</v>
          </cell>
        </row>
        <row r="38">
          <cell r="R38">
            <v>418554.00000000006</v>
          </cell>
        </row>
        <row r="39">
          <cell r="R39">
            <v>418554.00000000006</v>
          </cell>
        </row>
        <row r="40">
          <cell r="R40">
            <v>348795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C3">
            <v>0</v>
          </cell>
        </row>
        <row r="5">
          <cell r="C5">
            <v>3</v>
          </cell>
        </row>
        <row r="6">
          <cell r="C6">
            <v>10</v>
          </cell>
        </row>
      </sheetData>
      <sheetData sheetId="28">
        <row r="4">
          <cell r="E4">
            <v>8610</v>
          </cell>
        </row>
        <row r="6">
          <cell r="E6">
            <v>8500</v>
          </cell>
        </row>
      </sheetData>
      <sheetData sheetId="29">
        <row r="3">
          <cell r="C3">
            <v>1</v>
          </cell>
        </row>
        <row r="10">
          <cell r="A10" t="str">
            <v>ISN</v>
          </cell>
        </row>
        <row r="11">
          <cell r="D11">
            <v>0</v>
          </cell>
          <cell r="H11" t="str">
            <v>期間贈与総額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500</v>
          </cell>
          <cell r="P11">
            <v>500</v>
          </cell>
          <cell r="Q11">
            <v>500</v>
          </cell>
          <cell r="R11">
            <v>500</v>
          </cell>
          <cell r="T11">
            <v>800</v>
          </cell>
          <cell r="U11">
            <v>800</v>
          </cell>
          <cell r="V11">
            <v>800</v>
          </cell>
          <cell r="W11">
            <v>800</v>
          </cell>
          <cell r="Y11">
            <v>1200</v>
          </cell>
          <cell r="Z11">
            <v>1200</v>
          </cell>
          <cell r="AA11">
            <v>1200</v>
          </cell>
          <cell r="AB11">
            <v>1200</v>
          </cell>
          <cell r="AD11">
            <v>1000</v>
          </cell>
          <cell r="AE11">
            <v>1000</v>
          </cell>
          <cell r="AF11">
            <v>1000</v>
          </cell>
          <cell r="AG11">
            <v>1000</v>
          </cell>
        </row>
        <row r="14">
          <cell r="A14">
            <v>8000</v>
          </cell>
        </row>
        <row r="15">
          <cell r="A15">
            <v>0</v>
          </cell>
        </row>
        <row r="16">
          <cell r="A16">
            <v>8000</v>
          </cell>
        </row>
        <row r="17">
          <cell r="A17">
            <v>0</v>
          </cell>
        </row>
        <row r="18">
          <cell r="A18">
            <v>30000</v>
          </cell>
        </row>
        <row r="19">
          <cell r="A19">
            <v>0</v>
          </cell>
        </row>
        <row r="20">
          <cell r="A20">
            <v>30000</v>
          </cell>
        </row>
        <row r="21">
          <cell r="A21">
            <v>0</v>
          </cell>
        </row>
        <row r="22">
          <cell r="A22">
            <v>50000</v>
          </cell>
        </row>
        <row r="23">
          <cell r="A23">
            <v>0</v>
          </cell>
        </row>
        <row r="24">
          <cell r="A24">
            <v>50000</v>
          </cell>
        </row>
        <row r="25">
          <cell r="A25">
            <v>0</v>
          </cell>
        </row>
        <row r="26">
          <cell r="A26">
            <v>100000</v>
          </cell>
        </row>
        <row r="27">
          <cell r="A27">
            <v>0</v>
          </cell>
        </row>
        <row r="28">
          <cell r="A28">
            <v>100000</v>
          </cell>
        </row>
        <row r="29">
          <cell r="A29">
            <v>0</v>
          </cell>
        </row>
        <row r="30">
          <cell r="A30">
            <v>200000</v>
          </cell>
        </row>
        <row r="31">
          <cell r="A31">
            <v>0</v>
          </cell>
        </row>
        <row r="32">
          <cell r="A32">
            <v>200000</v>
          </cell>
        </row>
        <row r="33">
          <cell r="A33">
            <v>0</v>
          </cell>
        </row>
        <row r="37">
          <cell r="C37" t="str">
            <v>Z</v>
          </cell>
          <cell r="I37">
            <v>0</v>
          </cell>
          <cell r="N37">
            <v>500</v>
          </cell>
          <cell r="O37">
            <v>0</v>
          </cell>
          <cell r="P37">
            <v>800</v>
          </cell>
          <cell r="Q37">
            <v>800</v>
          </cell>
          <cell r="S37">
            <v>800</v>
          </cell>
          <cell r="T37">
            <v>0</v>
          </cell>
          <cell r="U37">
            <v>1200</v>
          </cell>
          <cell r="V37">
            <v>1200</v>
          </cell>
          <cell r="X37">
            <v>1200</v>
          </cell>
          <cell r="Y37">
            <v>0</v>
          </cell>
          <cell r="Z37">
            <v>1000</v>
          </cell>
          <cell r="AA37">
            <v>1000</v>
          </cell>
          <cell r="AC37">
            <v>1000</v>
          </cell>
          <cell r="AD37">
            <v>0</v>
          </cell>
          <cell r="AE37">
            <v>0</v>
          </cell>
          <cell r="AF37">
            <v>0</v>
          </cell>
        </row>
        <row r="57">
          <cell r="AJ57">
            <v>-10000</v>
          </cell>
          <cell r="AK57">
            <v>0</v>
          </cell>
          <cell r="AL57">
            <v>0</v>
          </cell>
        </row>
        <row r="58">
          <cell r="AJ58">
            <v>0</v>
          </cell>
          <cell r="AK58">
            <v>0.1</v>
          </cell>
          <cell r="AL58">
            <v>0</v>
          </cell>
        </row>
        <row r="59">
          <cell r="AJ59">
            <v>1000.001</v>
          </cell>
          <cell r="AK59">
            <v>0.15</v>
          </cell>
          <cell r="AL59">
            <v>50</v>
          </cell>
        </row>
        <row r="60">
          <cell r="AJ60">
            <v>3000.0010000000002</v>
          </cell>
          <cell r="AK60">
            <v>0.2</v>
          </cell>
          <cell r="AL60">
            <v>200</v>
          </cell>
        </row>
        <row r="61">
          <cell r="AJ61">
            <v>5000.0010000000002</v>
          </cell>
          <cell r="AK61">
            <v>0.3</v>
          </cell>
          <cell r="AL61">
            <v>700</v>
          </cell>
        </row>
        <row r="62">
          <cell r="AJ62">
            <v>10000.001</v>
          </cell>
          <cell r="AK62">
            <v>0.4</v>
          </cell>
          <cell r="AL62">
            <v>1700</v>
          </cell>
        </row>
        <row r="63">
          <cell r="AJ63">
            <v>20000.001</v>
          </cell>
          <cell r="AK63">
            <v>0.45</v>
          </cell>
          <cell r="AL63">
            <v>2700</v>
          </cell>
        </row>
        <row r="64">
          <cell r="AJ64">
            <v>30000.001</v>
          </cell>
          <cell r="AK64">
            <v>0.5</v>
          </cell>
          <cell r="AL64">
            <v>4200</v>
          </cell>
        </row>
        <row r="65">
          <cell r="AJ65">
            <v>60000.000999999997</v>
          </cell>
          <cell r="AK65">
            <v>0.55000000000000004</v>
          </cell>
          <cell r="AL65">
            <v>7200</v>
          </cell>
        </row>
        <row r="73">
          <cell r="AJ73">
            <v>-10000</v>
          </cell>
          <cell r="AK73">
            <v>0</v>
          </cell>
          <cell r="AL73">
            <v>0</v>
          </cell>
        </row>
        <row r="74">
          <cell r="AJ74">
            <v>0</v>
          </cell>
          <cell r="AK74">
            <v>0.1</v>
          </cell>
          <cell r="AL74">
            <v>0</v>
          </cell>
        </row>
        <row r="75">
          <cell r="AJ75">
            <v>200</v>
          </cell>
          <cell r="AK75">
            <v>0.15</v>
          </cell>
          <cell r="AL75">
            <v>10</v>
          </cell>
        </row>
        <row r="76">
          <cell r="AJ76">
            <v>300.00000999999997</v>
          </cell>
          <cell r="AK76">
            <v>0.15</v>
          </cell>
          <cell r="AL76">
            <v>10</v>
          </cell>
        </row>
        <row r="77">
          <cell r="AJ77">
            <v>400.00000999999997</v>
          </cell>
          <cell r="AK77">
            <v>0.2</v>
          </cell>
          <cell r="AL77">
            <v>30</v>
          </cell>
        </row>
        <row r="78">
          <cell r="AJ78">
            <v>600</v>
          </cell>
          <cell r="AK78">
            <v>0.3</v>
          </cell>
          <cell r="AL78">
            <v>90</v>
          </cell>
        </row>
        <row r="79">
          <cell r="AJ79">
            <v>1000</v>
          </cell>
          <cell r="AK79">
            <v>0.4</v>
          </cell>
          <cell r="AL79">
            <v>190</v>
          </cell>
        </row>
        <row r="80">
          <cell r="AJ80">
            <v>1500</v>
          </cell>
          <cell r="AK80">
            <v>0.45</v>
          </cell>
          <cell r="AL80">
            <v>265</v>
          </cell>
        </row>
        <row r="81">
          <cell r="AJ81">
            <v>3000</v>
          </cell>
          <cell r="AK81">
            <v>0.5</v>
          </cell>
          <cell r="AL81">
            <v>415</v>
          </cell>
        </row>
        <row r="82">
          <cell r="AJ82">
            <v>4500</v>
          </cell>
          <cell r="AK82">
            <v>0.55000000000000004</v>
          </cell>
          <cell r="AL82">
            <v>640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ersion"/>
      <sheetName val="MENU"/>
      <sheetName val="DATA"/>
      <sheetName val="会社規模判定"/>
      <sheetName val="純資産法"/>
      <sheetName val="類似業種"/>
      <sheetName val="配当還元法"/>
      <sheetName val="対策"/>
      <sheetName val="同族関係"/>
      <sheetName val="会社規模"/>
      <sheetName val="個人財産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J10">
            <v>23287.883000000002</v>
          </cell>
          <cell r="L10">
            <v>0</v>
          </cell>
        </row>
        <row r="13">
          <cell r="J13">
            <v>60</v>
          </cell>
        </row>
        <row r="14">
          <cell r="J14">
            <v>0.75</v>
          </cell>
        </row>
        <row r="15">
          <cell r="J15">
            <v>1</v>
          </cell>
        </row>
        <row r="16">
          <cell r="J16">
            <v>0</v>
          </cell>
        </row>
        <row r="17">
          <cell r="J17">
            <v>0.75</v>
          </cell>
        </row>
        <row r="227">
          <cell r="A227">
            <v>-10000</v>
          </cell>
          <cell r="B227">
            <v>0</v>
          </cell>
          <cell r="C227">
            <v>0</v>
          </cell>
        </row>
        <row r="228">
          <cell r="A228">
            <v>0</v>
          </cell>
          <cell r="B228">
            <v>0.1</v>
          </cell>
          <cell r="C228">
            <v>0</v>
          </cell>
        </row>
        <row r="229">
          <cell r="A229">
            <v>800.00000999999997</v>
          </cell>
          <cell r="B229">
            <v>0.15</v>
          </cell>
          <cell r="C229">
            <v>40</v>
          </cell>
        </row>
        <row r="230">
          <cell r="A230">
            <v>1600.00001</v>
          </cell>
          <cell r="B230">
            <v>0.2</v>
          </cell>
          <cell r="C230">
            <v>120</v>
          </cell>
        </row>
        <row r="231">
          <cell r="A231">
            <v>3000.0000100000002</v>
          </cell>
          <cell r="B231">
            <v>0.25</v>
          </cell>
          <cell r="C231">
            <v>270</v>
          </cell>
        </row>
        <row r="232">
          <cell r="A232">
            <v>5000.0000099999997</v>
          </cell>
          <cell r="B232">
            <v>0.3</v>
          </cell>
          <cell r="C232">
            <v>520</v>
          </cell>
        </row>
        <row r="233">
          <cell r="A233">
            <v>10000.00001</v>
          </cell>
          <cell r="B233">
            <v>0.4</v>
          </cell>
          <cell r="C233">
            <v>1520</v>
          </cell>
        </row>
        <row r="234">
          <cell r="A234">
            <v>20000.00001</v>
          </cell>
          <cell r="B234">
            <v>0.5</v>
          </cell>
          <cell r="C234">
            <v>3520</v>
          </cell>
        </row>
        <row r="235">
          <cell r="A235">
            <v>40000.000010000003</v>
          </cell>
          <cell r="B235">
            <v>0.6</v>
          </cell>
          <cell r="C235">
            <v>7520</v>
          </cell>
        </row>
        <row r="236">
          <cell r="A236">
            <v>200000.00000999999</v>
          </cell>
          <cell r="B236">
            <v>0.7</v>
          </cell>
          <cell r="C236">
            <v>27520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相続・贈与税"/>
      <sheetName val="所得・住民税"/>
      <sheetName val="所得税計算"/>
      <sheetName val="法人税"/>
      <sheetName val="総合税率表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AK64"/>
  <sheetViews>
    <sheetView showGridLines="0" showRuler="0" zoomScale="125" zoomScaleNormal="125" zoomScalePageLayoutView="125" workbookViewId="0">
      <pane xSplit="1" ySplit="1" topLeftCell="B2" activePane="bottomRight" state="frozen"/>
      <selection activeCell="B7" sqref="B7:B34"/>
      <selection pane="topRight" activeCell="B7" sqref="B7:B34"/>
      <selection pane="bottomLeft" activeCell="B7" sqref="B7:B34"/>
      <selection pane="bottomRight" activeCell="C8" sqref="C8"/>
    </sheetView>
  </sheetViews>
  <sheetFormatPr baseColWidth="12" defaultColWidth="8.83203125" defaultRowHeight="17" x14ac:dyDescent="0"/>
  <cols>
    <col min="1" max="1" width="3.83203125" style="257" customWidth="1"/>
    <col min="2" max="2" width="8" style="82" customWidth="1"/>
    <col min="3" max="3" width="13.6640625" style="82" customWidth="1"/>
    <col min="4" max="4" width="5" style="82" customWidth="1"/>
    <col min="5" max="5" width="11.33203125" style="225" customWidth="1"/>
    <col min="6" max="6" width="10.6640625" style="82" customWidth="1"/>
    <col min="7" max="7" width="1" style="82" customWidth="1"/>
    <col min="8" max="8" width="10.6640625" style="82" customWidth="1"/>
    <col min="9" max="10" width="9" style="82" customWidth="1"/>
    <col min="11" max="11" width="9.5" style="82" customWidth="1"/>
    <col min="12" max="14" width="11.1640625" style="82" customWidth="1"/>
    <col min="15" max="15" width="2.83203125" style="82" customWidth="1"/>
    <col min="16" max="16" width="9" style="82" customWidth="1"/>
    <col min="17" max="17" width="3.6640625" style="82" customWidth="1"/>
    <col min="18" max="18" width="9" style="82" customWidth="1"/>
    <col min="19" max="19" width="8.1640625" style="82" hidden="1" customWidth="1"/>
    <col min="20" max="20" width="10.83203125" style="82" bestFit="1" customWidth="1"/>
    <col min="21" max="21" width="4.1640625" style="82" customWidth="1"/>
    <col min="22" max="22" width="8.83203125" style="82" customWidth="1"/>
    <col min="23" max="23" width="10.6640625" style="82" hidden="1" customWidth="1"/>
    <col min="24" max="27" width="8.83203125" style="82" hidden="1" customWidth="1"/>
    <col min="28" max="29" width="8.83203125" style="82"/>
    <col min="30" max="30" width="1.33203125" style="82" customWidth="1"/>
    <col min="31" max="31" width="8.83203125" style="82"/>
    <col min="32" max="32" width="1.6640625" style="82" customWidth="1"/>
    <col min="33" max="16384" width="8.83203125" style="82"/>
  </cols>
  <sheetData>
    <row r="1" spans="2:37" ht="24" customHeight="1">
      <c r="B1" s="257"/>
      <c r="C1" s="257"/>
      <c r="D1" s="257"/>
      <c r="E1" s="263"/>
      <c r="F1" s="257"/>
      <c r="G1" s="257"/>
      <c r="H1" s="257"/>
      <c r="I1" s="257"/>
      <c r="J1" s="302" t="s">
        <v>107</v>
      </c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74"/>
      <c r="V1" s="257"/>
      <c r="Z1" s="83">
        <f>KISO</f>
        <v>3000</v>
      </c>
      <c r="AA1" s="82" t="s">
        <v>27</v>
      </c>
    </row>
    <row r="2" spans="2:37">
      <c r="B2" s="309" t="s">
        <v>28</v>
      </c>
      <c r="C2" s="276">
        <v>1</v>
      </c>
      <c r="D2" s="257"/>
      <c r="E2" s="264"/>
      <c r="F2" s="257"/>
      <c r="G2" s="260"/>
      <c r="H2" s="260"/>
      <c r="I2" s="260"/>
      <c r="J2" s="260" t="s">
        <v>108</v>
      </c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Z2" s="83">
        <f>SOU</f>
        <v>600</v>
      </c>
      <c r="AA2" s="82" t="s">
        <v>30</v>
      </c>
      <c r="AC2" s="84"/>
      <c r="AD2" s="84"/>
      <c r="AE2" s="85"/>
      <c r="AF2" s="85"/>
      <c r="AG2" s="85"/>
      <c r="AH2" s="85"/>
      <c r="AI2" s="85"/>
      <c r="AJ2" s="85"/>
      <c r="AK2" s="84"/>
    </row>
    <row r="3" spans="2:37">
      <c r="B3" s="309" t="s">
        <v>31</v>
      </c>
      <c r="C3" s="277">
        <v>2</v>
      </c>
      <c r="D3" s="257"/>
      <c r="E3" s="264"/>
      <c r="F3" s="265" t="s">
        <v>29</v>
      </c>
      <c r="G3" s="260"/>
      <c r="H3" s="260"/>
      <c r="I3" s="260"/>
      <c r="J3" s="257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AC3" s="84"/>
      <c r="AD3" s="84"/>
      <c r="AE3" s="88"/>
      <c r="AF3" s="84"/>
      <c r="AG3" s="88"/>
      <c r="AH3" s="88"/>
      <c r="AI3" s="88"/>
      <c r="AJ3" s="88"/>
      <c r="AK3" s="84"/>
    </row>
    <row r="4" spans="2:37">
      <c r="B4" s="257"/>
      <c r="C4" s="260" t="s">
        <v>33</v>
      </c>
      <c r="D4" s="257"/>
      <c r="E4" s="252" t="s">
        <v>105</v>
      </c>
      <c r="F4" s="253" t="s">
        <v>106</v>
      </c>
      <c r="G4" s="257"/>
      <c r="H4" s="266" t="s">
        <v>32</v>
      </c>
      <c r="I4" s="260"/>
      <c r="J4" s="260"/>
      <c r="K4" s="260"/>
      <c r="L4" s="260"/>
      <c r="M4" s="260"/>
      <c r="N4" s="266" t="s">
        <v>32</v>
      </c>
      <c r="O4" s="260"/>
      <c r="P4" s="260"/>
      <c r="Q4" s="261"/>
      <c r="R4" s="260"/>
      <c r="S4" s="260"/>
      <c r="T4" s="260"/>
      <c r="U4" s="260"/>
      <c r="V4" s="260"/>
      <c r="AC4" s="90"/>
      <c r="AD4" s="84"/>
      <c r="AE4" s="88"/>
      <c r="AF4" s="84"/>
      <c r="AG4" s="88"/>
      <c r="AH4" s="88"/>
      <c r="AI4" s="88"/>
      <c r="AJ4" s="88"/>
      <c r="AK4" s="84"/>
    </row>
    <row r="5" spans="2:37">
      <c r="B5" s="257"/>
      <c r="C5" s="262"/>
      <c r="D5" s="262"/>
      <c r="E5" s="252" t="s">
        <v>94</v>
      </c>
      <c r="F5" s="253" t="s">
        <v>103</v>
      </c>
      <c r="G5" s="262"/>
      <c r="H5" s="245" t="s">
        <v>28</v>
      </c>
      <c r="I5" s="251" t="s">
        <v>34</v>
      </c>
      <c r="J5" s="251" t="s">
        <v>35</v>
      </c>
      <c r="K5" s="251" t="s">
        <v>36</v>
      </c>
      <c r="L5" s="246" t="s">
        <v>96</v>
      </c>
      <c r="M5" s="246" t="s">
        <v>37</v>
      </c>
      <c r="N5" s="247" t="s">
        <v>38</v>
      </c>
      <c r="O5" s="262"/>
      <c r="P5" s="267" t="s">
        <v>97</v>
      </c>
      <c r="Q5" s="268"/>
      <c r="R5" s="257"/>
      <c r="S5" s="257"/>
      <c r="T5" s="257"/>
      <c r="U5" s="257"/>
      <c r="V5" s="257"/>
      <c r="AC5" s="84"/>
      <c r="AD5" s="84"/>
      <c r="AE5" s="88"/>
      <c r="AF5" s="84"/>
      <c r="AG5" s="88"/>
      <c r="AH5" s="88"/>
      <c r="AI5" s="88"/>
      <c r="AJ5" s="88"/>
      <c r="AK5" s="84"/>
    </row>
    <row r="6" spans="2:37">
      <c r="B6" s="257"/>
      <c r="C6" s="249" t="s">
        <v>39</v>
      </c>
      <c r="D6" s="257"/>
      <c r="E6" s="278"/>
      <c r="F6" s="231"/>
      <c r="G6" s="257"/>
      <c r="H6" s="234"/>
      <c r="I6" s="235"/>
      <c r="J6" s="235"/>
      <c r="K6" s="235"/>
      <c r="L6" s="234"/>
      <c r="M6" s="235"/>
      <c r="N6" s="236"/>
      <c r="O6" s="257"/>
      <c r="P6" s="95">
        <f>SUM(H6:N6)</f>
        <v>0</v>
      </c>
      <c r="Q6" s="268"/>
      <c r="R6" s="257"/>
      <c r="S6" s="257"/>
      <c r="T6" s="257"/>
      <c r="U6" s="257"/>
      <c r="V6" s="257"/>
      <c r="AC6" s="84"/>
      <c r="AD6" s="84"/>
      <c r="AE6" s="88"/>
      <c r="AF6" s="84"/>
      <c r="AG6" s="88"/>
      <c r="AH6" s="88"/>
      <c r="AI6" s="88"/>
      <c r="AJ6" s="88"/>
      <c r="AK6" s="84"/>
    </row>
    <row r="7" spans="2:37">
      <c r="B7" s="257"/>
      <c r="C7" s="250" t="s">
        <v>40</v>
      </c>
      <c r="D7" s="257"/>
      <c r="E7" s="279"/>
      <c r="F7" s="232"/>
      <c r="G7" s="257"/>
      <c r="H7" s="237"/>
      <c r="I7" s="238"/>
      <c r="J7" s="238"/>
      <c r="K7" s="238"/>
      <c r="L7" s="237"/>
      <c r="M7" s="238"/>
      <c r="N7" s="239"/>
      <c r="O7" s="257"/>
      <c r="P7" s="226">
        <f t="shared" ref="P7:P14" si="0">SUM(H7:N7)</f>
        <v>0</v>
      </c>
      <c r="Q7" s="257"/>
      <c r="R7" s="257"/>
      <c r="S7" s="257"/>
      <c r="T7" s="257"/>
      <c r="U7" s="257"/>
      <c r="V7" s="257"/>
      <c r="AC7" s="84"/>
      <c r="AD7" s="84"/>
      <c r="AE7" s="88"/>
      <c r="AF7" s="84"/>
      <c r="AG7" s="88"/>
      <c r="AH7" s="88"/>
      <c r="AI7" s="88"/>
      <c r="AJ7" s="88"/>
      <c r="AK7" s="84"/>
    </row>
    <row r="8" spans="2:37">
      <c r="B8" s="257"/>
      <c r="C8" s="250" t="s">
        <v>41</v>
      </c>
      <c r="D8" s="257"/>
      <c r="E8" s="279">
        <v>6000</v>
      </c>
      <c r="F8" s="232">
        <v>6000</v>
      </c>
      <c r="G8" s="257"/>
      <c r="H8" s="237"/>
      <c r="I8" s="238">
        <v>4000</v>
      </c>
      <c r="J8" s="238">
        <v>2000</v>
      </c>
      <c r="K8" s="238"/>
      <c r="L8" s="237"/>
      <c r="M8" s="238"/>
      <c r="N8" s="239"/>
      <c r="O8" s="257"/>
      <c r="P8" s="226">
        <f t="shared" si="0"/>
        <v>6000</v>
      </c>
      <c r="Q8" s="257"/>
      <c r="R8" s="257"/>
      <c r="S8" s="257"/>
      <c r="T8" s="257"/>
      <c r="U8" s="257"/>
      <c r="V8" s="257"/>
      <c r="AC8" s="84"/>
      <c r="AD8" s="84"/>
      <c r="AE8" s="88"/>
      <c r="AF8" s="84"/>
      <c r="AG8" s="88"/>
      <c r="AH8" s="88"/>
      <c r="AI8" s="88"/>
      <c r="AJ8" s="88"/>
      <c r="AK8" s="84"/>
    </row>
    <row r="9" spans="2:37">
      <c r="B9" s="257"/>
      <c r="C9" s="250" t="s">
        <v>42</v>
      </c>
      <c r="D9" s="257"/>
      <c r="E9" s="279">
        <v>10000</v>
      </c>
      <c r="F9" s="232">
        <v>10000</v>
      </c>
      <c r="G9" s="257"/>
      <c r="H9" s="237">
        <v>9000</v>
      </c>
      <c r="I9" s="238">
        <v>0</v>
      </c>
      <c r="J9" s="238">
        <v>1000</v>
      </c>
      <c r="K9" s="238"/>
      <c r="L9" s="237"/>
      <c r="M9" s="238"/>
      <c r="N9" s="239"/>
      <c r="O9" s="257"/>
      <c r="P9" s="226">
        <f t="shared" si="0"/>
        <v>10000</v>
      </c>
      <c r="Q9" s="257"/>
      <c r="R9" s="257"/>
      <c r="S9" s="257"/>
      <c r="T9" s="257"/>
      <c r="U9" s="257"/>
      <c r="V9" s="257"/>
      <c r="AC9" s="84"/>
      <c r="AD9" s="84"/>
      <c r="AE9" s="88"/>
      <c r="AF9" s="84"/>
      <c r="AG9" s="92"/>
      <c r="AH9" s="92"/>
      <c r="AI9" s="92"/>
      <c r="AJ9" s="92"/>
      <c r="AK9" s="84"/>
    </row>
    <row r="10" spans="2:37">
      <c r="B10" s="257"/>
      <c r="C10" s="250" t="s">
        <v>43</v>
      </c>
      <c r="D10" s="257"/>
      <c r="E10" s="279">
        <v>10000</v>
      </c>
      <c r="F10" s="232">
        <v>3000</v>
      </c>
      <c r="G10" s="257"/>
      <c r="H10" s="237">
        <v>3000</v>
      </c>
      <c r="I10" s="238"/>
      <c r="J10" s="238"/>
      <c r="K10" s="238"/>
      <c r="L10" s="237"/>
      <c r="M10" s="238"/>
      <c r="N10" s="239"/>
      <c r="O10" s="257"/>
      <c r="P10" s="226">
        <f t="shared" si="0"/>
        <v>3000</v>
      </c>
      <c r="Q10" s="257"/>
      <c r="R10" s="257"/>
      <c r="S10" s="257"/>
      <c r="T10" s="257"/>
      <c r="U10" s="257"/>
      <c r="V10" s="257"/>
      <c r="AC10" s="84"/>
      <c r="AD10" s="84"/>
      <c r="AE10" s="84"/>
      <c r="AF10" s="84"/>
      <c r="AG10" s="84"/>
      <c r="AH10" s="84"/>
      <c r="AI10" s="84"/>
      <c r="AJ10" s="84"/>
      <c r="AK10" s="84"/>
    </row>
    <row r="11" spans="2:37">
      <c r="B11" s="257"/>
      <c r="C11" s="250" t="s">
        <v>91</v>
      </c>
      <c r="D11" s="257"/>
      <c r="E11" s="279"/>
      <c r="F11" s="232"/>
      <c r="G11" s="257"/>
      <c r="H11" s="237"/>
      <c r="I11" s="238"/>
      <c r="J11" s="238"/>
      <c r="K11" s="238"/>
      <c r="L11" s="237"/>
      <c r="M11" s="238"/>
      <c r="N11" s="239"/>
      <c r="O11" s="257"/>
      <c r="P11" s="226">
        <f t="shared" si="0"/>
        <v>0</v>
      </c>
      <c r="Q11" s="257"/>
      <c r="R11" s="257"/>
      <c r="S11" s="257"/>
      <c r="T11" s="257"/>
      <c r="U11" s="257"/>
      <c r="V11" s="257"/>
      <c r="AC11" s="84"/>
      <c r="AD11" s="84"/>
      <c r="AE11" s="88"/>
      <c r="AF11" s="84"/>
      <c r="AG11" s="88"/>
      <c r="AH11" s="88"/>
      <c r="AI11" s="88"/>
      <c r="AJ11" s="88"/>
    </row>
    <row r="12" spans="2:37">
      <c r="B12" s="257"/>
      <c r="C12" s="254" t="s">
        <v>95</v>
      </c>
      <c r="D12" s="257"/>
      <c r="E12" s="279">
        <v>5000</v>
      </c>
      <c r="F12" s="224">
        <f>IF(E12&lt;insrd*($C$3+$C$2),0,E12-insrd*($C$3+$C$2))</f>
        <v>3500</v>
      </c>
      <c r="G12" s="257"/>
      <c r="H12" s="237"/>
      <c r="I12" s="238">
        <v>2000</v>
      </c>
      <c r="J12" s="238">
        <v>1500</v>
      </c>
      <c r="K12" s="238"/>
      <c r="L12" s="237"/>
      <c r="M12" s="238"/>
      <c r="N12" s="239"/>
      <c r="O12" s="257"/>
      <c r="P12" s="226">
        <f t="shared" si="0"/>
        <v>3500</v>
      </c>
      <c r="Q12" s="257"/>
      <c r="R12" s="257"/>
      <c r="S12" s="257"/>
      <c r="T12" s="257"/>
      <c r="U12" s="257"/>
      <c r="V12" s="257"/>
      <c r="AC12" s="84"/>
      <c r="AD12" s="84"/>
      <c r="AE12" s="88"/>
      <c r="AF12" s="84"/>
      <c r="AG12" s="88"/>
      <c r="AH12" s="88"/>
      <c r="AI12" s="88"/>
      <c r="AJ12" s="88"/>
    </row>
    <row r="13" spans="2:37">
      <c r="B13" s="257"/>
      <c r="C13" s="254" t="s">
        <v>90</v>
      </c>
      <c r="D13" s="257"/>
      <c r="E13" s="279">
        <v>3000</v>
      </c>
      <c r="F13" s="224">
        <f>IF(E13&lt;insrd*($C$3+$C$2),0,E13-insrd*($C$3+$C$2))</f>
        <v>1500</v>
      </c>
      <c r="G13" s="257"/>
      <c r="H13" s="237"/>
      <c r="I13" s="238"/>
      <c r="J13" s="238">
        <v>1500</v>
      </c>
      <c r="K13" s="238"/>
      <c r="L13" s="237"/>
      <c r="M13" s="238"/>
      <c r="N13" s="239"/>
      <c r="O13" s="257"/>
      <c r="P13" s="226">
        <f t="shared" si="0"/>
        <v>1500</v>
      </c>
      <c r="Q13" s="257"/>
      <c r="R13" s="257"/>
      <c r="S13" s="257"/>
      <c r="T13" s="257"/>
      <c r="U13" s="257"/>
      <c r="V13" s="257"/>
      <c r="AC13" s="84"/>
      <c r="AD13" s="84"/>
      <c r="AE13" s="88"/>
      <c r="AF13" s="84"/>
      <c r="AG13" s="88"/>
      <c r="AH13" s="88"/>
      <c r="AI13" s="88"/>
      <c r="AJ13" s="88"/>
    </row>
    <row r="14" spans="2:37">
      <c r="B14" s="257"/>
      <c r="C14" s="248" t="s">
        <v>44</v>
      </c>
      <c r="D14" s="257"/>
      <c r="E14" s="280"/>
      <c r="F14" s="233"/>
      <c r="G14" s="257"/>
      <c r="H14" s="240"/>
      <c r="I14" s="241"/>
      <c r="J14" s="241"/>
      <c r="K14" s="241"/>
      <c r="L14" s="240"/>
      <c r="M14" s="241"/>
      <c r="N14" s="242"/>
      <c r="O14" s="257"/>
      <c r="P14" s="227">
        <f t="shared" si="0"/>
        <v>0</v>
      </c>
      <c r="Q14" s="257"/>
      <c r="R14" s="257"/>
      <c r="S14" s="257"/>
      <c r="T14" s="257"/>
      <c r="U14" s="257"/>
      <c r="V14" s="257"/>
      <c r="AC14" s="84"/>
      <c r="AD14" s="84"/>
      <c r="AE14" s="88"/>
      <c r="AF14" s="84"/>
      <c r="AG14" s="88"/>
      <c r="AH14" s="88"/>
      <c r="AI14" s="88"/>
      <c r="AJ14" s="88"/>
    </row>
    <row r="15" spans="2:37">
      <c r="B15" s="257"/>
      <c r="C15" s="260"/>
      <c r="D15" s="257"/>
      <c r="E15" s="229">
        <f>SUM(E6:E14)</f>
        <v>34000</v>
      </c>
      <c r="F15" s="230">
        <f>SUM(F6:F14)</f>
        <v>24000</v>
      </c>
      <c r="G15" s="257"/>
      <c r="H15" s="270"/>
      <c r="I15" s="270"/>
      <c r="J15" s="270"/>
      <c r="K15" s="270"/>
      <c r="L15" s="270"/>
      <c r="M15" s="270"/>
      <c r="N15" s="270"/>
      <c r="O15" s="257"/>
      <c r="P15" s="94">
        <f>SUM(P6:P14)</f>
        <v>24000</v>
      </c>
      <c r="Q15" s="257"/>
      <c r="R15" s="257"/>
      <c r="S15" s="257"/>
      <c r="T15" s="257"/>
      <c r="U15" s="257"/>
      <c r="V15" s="257"/>
      <c r="AC15" s="90"/>
      <c r="AD15" s="84"/>
      <c r="AE15" s="88"/>
      <c r="AF15" s="84"/>
      <c r="AG15" s="88"/>
      <c r="AH15" s="88"/>
      <c r="AI15" s="88"/>
      <c r="AJ15" s="88"/>
    </row>
    <row r="16" spans="2:37">
      <c r="B16" s="257"/>
      <c r="C16" s="260"/>
      <c r="D16" s="257"/>
      <c r="E16" s="263"/>
      <c r="F16" s="269"/>
      <c r="G16" s="257"/>
      <c r="H16" s="270"/>
      <c r="I16" s="270"/>
      <c r="J16" s="270"/>
      <c r="K16" s="270"/>
      <c r="L16" s="270"/>
      <c r="M16" s="270"/>
      <c r="N16" s="270"/>
      <c r="O16" s="257"/>
      <c r="P16" s="269"/>
      <c r="Q16" s="257"/>
      <c r="R16" s="257"/>
      <c r="S16" s="257"/>
      <c r="T16" s="257"/>
      <c r="U16" s="257"/>
      <c r="V16" s="257"/>
      <c r="AC16" s="90"/>
      <c r="AD16" s="84"/>
      <c r="AE16" s="88"/>
      <c r="AF16" s="84"/>
      <c r="AG16" s="88"/>
      <c r="AH16" s="88"/>
      <c r="AI16" s="88"/>
      <c r="AJ16" s="88"/>
    </row>
    <row r="17" spans="1:36">
      <c r="B17" s="257"/>
      <c r="C17" s="260" t="s">
        <v>45</v>
      </c>
      <c r="D17" s="257"/>
      <c r="E17" s="263"/>
      <c r="F17" s="95">
        <f>SUM(H17:N17)</f>
        <v>24000</v>
      </c>
      <c r="G17" s="257"/>
      <c r="H17" s="96">
        <f>IF(SUM(H6:H15)&lt;0,0,SUM(H6:H15))</f>
        <v>12000</v>
      </c>
      <c r="I17" s="97">
        <f>IF(SUM(I6:I15)&lt;0,0,SUM(I6:I15))</f>
        <v>6000</v>
      </c>
      <c r="J17" s="97">
        <f>IF(SUM(J6:J15)&lt;0,0,SUM(J6:J15))</f>
        <v>6000</v>
      </c>
      <c r="K17" s="98">
        <f>IF(SUM(K6:K15)&lt;0,0,SUM(K6:K15))</f>
        <v>0</v>
      </c>
      <c r="L17" s="97">
        <f t="shared" ref="L17:N17" si="1">SUM(L6:L15)</f>
        <v>0</v>
      </c>
      <c r="M17" s="97">
        <f t="shared" si="1"/>
        <v>0</v>
      </c>
      <c r="N17" s="98">
        <f t="shared" si="1"/>
        <v>0</v>
      </c>
      <c r="O17" s="257"/>
      <c r="P17" s="257"/>
      <c r="Q17" s="257"/>
      <c r="R17" s="257"/>
      <c r="S17" s="257"/>
      <c r="T17" s="257"/>
      <c r="U17" s="257"/>
      <c r="V17" s="257"/>
      <c r="W17" s="82" t="s">
        <v>79</v>
      </c>
      <c r="AC17" s="84"/>
      <c r="AD17" s="84"/>
      <c r="AE17" s="88"/>
      <c r="AF17" s="84"/>
      <c r="AG17" s="88"/>
      <c r="AH17" s="88"/>
      <c r="AI17" s="88"/>
      <c r="AJ17" s="88"/>
    </row>
    <row r="18" spans="1:36">
      <c r="B18" s="257"/>
      <c r="C18" s="260"/>
      <c r="D18" s="257"/>
      <c r="E18" s="263"/>
      <c r="F18" s="99">
        <f>SUM(H18:N18)</f>
        <v>1</v>
      </c>
      <c r="G18" s="257"/>
      <c r="H18" s="100">
        <f t="shared" ref="H18:N18" si="2">H17/$F$17</f>
        <v>0.5</v>
      </c>
      <c r="I18" s="101">
        <f t="shared" si="2"/>
        <v>0.25</v>
      </c>
      <c r="J18" s="101">
        <f t="shared" si="2"/>
        <v>0.25</v>
      </c>
      <c r="K18" s="102">
        <f t="shared" si="2"/>
        <v>0</v>
      </c>
      <c r="L18" s="101">
        <f t="shared" si="2"/>
        <v>0</v>
      </c>
      <c r="M18" s="101">
        <f t="shared" si="2"/>
        <v>0</v>
      </c>
      <c r="N18" s="102">
        <f t="shared" si="2"/>
        <v>0</v>
      </c>
      <c r="O18" s="257"/>
      <c r="P18" s="257"/>
      <c r="Q18" s="257"/>
      <c r="R18" s="257"/>
      <c r="S18" s="257"/>
      <c r="T18" s="257"/>
      <c r="U18" s="257"/>
      <c r="V18" s="257"/>
      <c r="W18" s="91" t="s">
        <v>46</v>
      </c>
      <c r="AC18" s="84"/>
      <c r="AD18" s="84"/>
      <c r="AE18" s="88"/>
      <c r="AF18" s="84"/>
      <c r="AG18" s="88"/>
      <c r="AH18" s="88"/>
      <c r="AI18" s="88"/>
      <c r="AJ18" s="88"/>
    </row>
    <row r="19" spans="1:36">
      <c r="B19" s="257"/>
      <c r="C19" s="260"/>
      <c r="D19" s="257"/>
      <c r="E19" s="263"/>
      <c r="F19" s="270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93" t="s">
        <v>47</v>
      </c>
      <c r="AC19" s="84"/>
      <c r="AD19" s="84"/>
      <c r="AE19" s="88"/>
      <c r="AF19" s="84"/>
      <c r="AG19" s="88"/>
      <c r="AH19" s="88"/>
      <c r="AI19" s="88"/>
      <c r="AJ19" s="88"/>
    </row>
    <row r="20" spans="1:36">
      <c r="B20" s="257"/>
      <c r="C20" s="260" t="s">
        <v>48</v>
      </c>
      <c r="D20" s="257"/>
      <c r="E20" s="263"/>
      <c r="F20" s="94">
        <f>任意分割一次!P38</f>
        <v>1850</v>
      </c>
      <c r="G20" s="257"/>
      <c r="H20" s="103">
        <f>任意分割一次!H38</f>
        <v>0</v>
      </c>
      <c r="I20" s="104">
        <f>任意分割一次!I38</f>
        <v>925</v>
      </c>
      <c r="J20" s="104">
        <f>任意分割一次!J38</f>
        <v>925</v>
      </c>
      <c r="K20" s="105">
        <f>任意分割一次!K38</f>
        <v>0</v>
      </c>
      <c r="L20" s="105">
        <f>任意分割一次!L38</f>
        <v>0</v>
      </c>
      <c r="M20" s="105">
        <f>任意分割一次!M38</f>
        <v>0</v>
      </c>
      <c r="N20" s="105">
        <f>任意分割一次!N38</f>
        <v>0</v>
      </c>
      <c r="O20" s="257"/>
      <c r="P20" s="257"/>
      <c r="Q20" s="257"/>
      <c r="R20" s="257"/>
      <c r="S20" s="257"/>
      <c r="T20" s="257"/>
      <c r="U20" s="257"/>
      <c r="V20" s="257"/>
      <c r="AC20" s="84"/>
      <c r="AD20" s="84"/>
      <c r="AE20" s="88"/>
      <c r="AF20" s="84"/>
      <c r="AG20" s="88"/>
      <c r="AH20" s="88"/>
      <c r="AI20" s="88"/>
      <c r="AJ20" s="88"/>
    </row>
    <row r="21" spans="1:36">
      <c r="B21" s="257"/>
      <c r="C21" s="260"/>
      <c r="D21" s="257"/>
      <c r="E21" s="263"/>
      <c r="F21" s="270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AC21" s="84"/>
      <c r="AD21" s="84"/>
      <c r="AE21" s="88"/>
      <c r="AF21" s="84"/>
      <c r="AG21" s="92"/>
      <c r="AH21" s="92"/>
      <c r="AI21" s="92"/>
      <c r="AJ21" s="92"/>
    </row>
    <row r="22" spans="1:36">
      <c r="B22" s="257"/>
      <c r="C22" s="260"/>
      <c r="D22" s="257"/>
      <c r="E22" s="263"/>
      <c r="F22" s="305" t="s">
        <v>49</v>
      </c>
      <c r="G22" s="306"/>
      <c r="H22" s="303" t="s">
        <v>28</v>
      </c>
      <c r="I22" s="107">
        <f>IF(任意分割一次!C2=1,F17/4,0)</f>
        <v>6000</v>
      </c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AC22" s="84"/>
      <c r="AD22" s="84"/>
      <c r="AE22" s="85"/>
      <c r="AF22" s="85"/>
      <c r="AG22" s="85"/>
      <c r="AH22" s="85"/>
      <c r="AI22" s="85"/>
      <c r="AJ22" s="85"/>
    </row>
    <row r="23" spans="1:36">
      <c r="B23" s="257"/>
      <c r="C23" s="260"/>
      <c r="D23" s="257"/>
      <c r="E23" s="263"/>
      <c r="F23" s="307" t="s">
        <v>102</v>
      </c>
      <c r="G23" s="308"/>
      <c r="H23" s="304" t="s">
        <v>50</v>
      </c>
      <c r="I23" s="109">
        <f>IF(任意分割一次!C2=1,I22/任意分割一次!C3,任意分割一次!F17/2/任意分割一次!C3)</f>
        <v>3000</v>
      </c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AC23" s="84"/>
      <c r="AD23" s="84"/>
      <c r="AE23" s="88"/>
      <c r="AF23" s="84"/>
      <c r="AG23" s="88"/>
      <c r="AH23" s="88"/>
      <c r="AI23" s="88"/>
      <c r="AJ23" s="88"/>
    </row>
    <row r="24" spans="1:36" s="86" customFormat="1">
      <c r="A24" s="257"/>
      <c r="B24" s="257"/>
      <c r="C24" s="260"/>
      <c r="D24" s="257"/>
      <c r="E24" s="263"/>
      <c r="F24" s="257"/>
      <c r="G24" s="257"/>
      <c r="H24" s="273"/>
      <c r="I24" s="269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AC24" s="84"/>
      <c r="AD24" s="84"/>
      <c r="AE24" s="88"/>
      <c r="AF24" s="84"/>
      <c r="AG24" s="88"/>
      <c r="AH24" s="88"/>
      <c r="AI24" s="88"/>
      <c r="AJ24" s="88"/>
    </row>
    <row r="25" spans="1:36">
      <c r="B25" s="257"/>
      <c r="C25" s="260"/>
      <c r="D25" s="257"/>
      <c r="E25" s="263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AC25" s="90"/>
      <c r="AD25" s="84"/>
      <c r="AE25" s="88"/>
      <c r="AF25" s="84"/>
      <c r="AG25" s="88"/>
      <c r="AH25" s="88"/>
      <c r="AI25" s="88"/>
      <c r="AJ25" s="88"/>
    </row>
    <row r="26" spans="1:36">
      <c r="B26" s="257"/>
      <c r="C26" s="260"/>
      <c r="D26" s="257"/>
      <c r="E26" s="263"/>
      <c r="F26" s="281" t="s">
        <v>51</v>
      </c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 t="s">
        <v>52</v>
      </c>
      <c r="U26" s="287"/>
      <c r="V26" s="257"/>
      <c r="AC26" s="84"/>
      <c r="AD26" s="84"/>
      <c r="AE26" s="88"/>
      <c r="AF26" s="84"/>
      <c r="AG26" s="88"/>
      <c r="AH26" s="88"/>
      <c r="AI26" s="88"/>
      <c r="AJ26" s="88"/>
    </row>
    <row r="27" spans="1:36">
      <c r="B27" s="257"/>
      <c r="C27" s="260"/>
      <c r="D27" s="257"/>
      <c r="E27" s="263"/>
      <c r="F27" s="283"/>
      <c r="G27" s="284"/>
      <c r="H27" s="288" t="s">
        <v>28</v>
      </c>
      <c r="I27" s="288" t="str">
        <f>IF(I5="","",I5)</f>
        <v>長男</v>
      </c>
      <c r="J27" s="288" t="str">
        <f>IF(J5="","",J5)</f>
        <v>長女</v>
      </c>
      <c r="K27" s="288" t="str">
        <f>IF(K5="","",K5)</f>
        <v>次女</v>
      </c>
      <c r="L27" s="288" t="str">
        <f t="shared" ref="L27:N27" si="3">IF(L5="","",L5)</f>
        <v>孫</v>
      </c>
      <c r="M27" s="288" t="str">
        <f t="shared" si="3"/>
        <v>父</v>
      </c>
      <c r="N27" s="288" t="str">
        <f t="shared" si="3"/>
        <v>兄弟</v>
      </c>
      <c r="O27" s="284"/>
      <c r="P27" s="288" t="s">
        <v>100</v>
      </c>
      <c r="Q27" s="284"/>
      <c r="R27" s="284" t="s">
        <v>99</v>
      </c>
      <c r="S27" s="284"/>
      <c r="T27" s="284" t="s">
        <v>101</v>
      </c>
      <c r="U27" s="289"/>
      <c r="V27" s="257"/>
      <c r="AC27" s="84"/>
      <c r="AD27" s="84"/>
      <c r="AE27" s="88"/>
      <c r="AF27" s="84"/>
      <c r="AG27" s="88"/>
      <c r="AH27" s="88"/>
      <c r="AI27" s="88"/>
      <c r="AJ27" s="88"/>
    </row>
    <row r="28" spans="1:36">
      <c r="B28" s="257"/>
      <c r="C28" s="260"/>
      <c r="D28" s="257"/>
      <c r="E28" s="263"/>
      <c r="F28" s="283"/>
      <c r="G28" s="284"/>
      <c r="H28" s="275">
        <f t="shared" ref="H28:N28" si="4">H17</f>
        <v>12000</v>
      </c>
      <c r="I28" s="275">
        <f t="shared" si="4"/>
        <v>6000</v>
      </c>
      <c r="J28" s="275">
        <f t="shared" si="4"/>
        <v>6000</v>
      </c>
      <c r="K28" s="275">
        <f t="shared" si="4"/>
        <v>0</v>
      </c>
      <c r="L28" s="275">
        <f t="shared" si="4"/>
        <v>0</v>
      </c>
      <c r="M28" s="275">
        <f t="shared" si="4"/>
        <v>0</v>
      </c>
      <c r="N28" s="275">
        <f t="shared" si="4"/>
        <v>0</v>
      </c>
      <c r="O28" s="297"/>
      <c r="P28" s="275">
        <f>SUM(H28:N28)</f>
        <v>24000</v>
      </c>
      <c r="Q28" s="299"/>
      <c r="R28" s="110">
        <f>KISO+SOU*(C2+C3)</f>
        <v>4800</v>
      </c>
      <c r="S28" s="111">
        <f>P28-R28</f>
        <v>19200</v>
      </c>
      <c r="T28" s="275">
        <f>IF(S28&lt;0,0,S28)</f>
        <v>19200</v>
      </c>
      <c r="U28" s="289"/>
      <c r="V28" s="257"/>
      <c r="AC28" s="84"/>
      <c r="AD28" s="84"/>
      <c r="AE28" s="88"/>
      <c r="AF28" s="84"/>
      <c r="AG28" s="88"/>
      <c r="AH28" s="88"/>
      <c r="AI28" s="88"/>
      <c r="AJ28" s="88"/>
    </row>
    <row r="29" spans="1:36">
      <c r="B29" s="258"/>
      <c r="C29" s="260"/>
      <c r="D29" s="258"/>
      <c r="E29" s="271"/>
      <c r="F29" s="283"/>
      <c r="G29" s="284"/>
      <c r="H29" s="290">
        <f t="shared" ref="H29:N29" si="5">H28/$P$28</f>
        <v>0.5</v>
      </c>
      <c r="I29" s="290">
        <f t="shared" si="5"/>
        <v>0.25</v>
      </c>
      <c r="J29" s="290">
        <f t="shared" si="5"/>
        <v>0.25</v>
      </c>
      <c r="K29" s="290">
        <f t="shared" si="5"/>
        <v>0</v>
      </c>
      <c r="L29" s="290">
        <f t="shared" si="5"/>
        <v>0</v>
      </c>
      <c r="M29" s="290">
        <f t="shared" si="5"/>
        <v>0</v>
      </c>
      <c r="N29" s="290">
        <f t="shared" si="5"/>
        <v>0</v>
      </c>
      <c r="O29" s="291"/>
      <c r="P29" s="291">
        <f>SUM(H29:N29)</f>
        <v>1</v>
      </c>
      <c r="Q29" s="284"/>
      <c r="R29" s="284"/>
      <c r="S29" s="292"/>
      <c r="T29" s="284"/>
      <c r="U29" s="289"/>
      <c r="V29" s="257"/>
      <c r="AC29" s="84"/>
      <c r="AD29" s="84"/>
      <c r="AE29" s="88"/>
      <c r="AF29" s="84"/>
      <c r="AG29" s="88"/>
      <c r="AH29" s="88"/>
      <c r="AI29" s="88"/>
      <c r="AJ29" s="88"/>
    </row>
    <row r="30" spans="1:36">
      <c r="B30" s="257"/>
      <c r="C30" s="260"/>
      <c r="D30" s="257"/>
      <c r="E30" s="263"/>
      <c r="F30" s="283"/>
      <c r="G30" s="284"/>
      <c r="H30" s="293" t="s">
        <v>53</v>
      </c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9"/>
      <c r="V30" s="257"/>
      <c r="AC30" s="84"/>
      <c r="AD30" s="84"/>
      <c r="AE30" s="88"/>
      <c r="AF30" s="84"/>
      <c r="AG30" s="92"/>
      <c r="AH30" s="92"/>
      <c r="AI30" s="92"/>
      <c r="AJ30" s="92"/>
    </row>
    <row r="31" spans="1:36" s="86" customFormat="1">
      <c r="A31" s="258"/>
      <c r="B31" s="257"/>
      <c r="C31" s="260"/>
      <c r="D31" s="257"/>
      <c r="E31" s="263"/>
      <c r="F31" s="283"/>
      <c r="G31" s="284"/>
      <c r="H31" s="114">
        <f>IF(C3=0,1,IF(C2=1,50%,0))</f>
        <v>0.5</v>
      </c>
      <c r="I31" s="114">
        <f>IF(C3=0,0,(1-H31)*1/C3)</f>
        <v>0.25</v>
      </c>
      <c r="J31" s="114">
        <f>I31*IF(C3&gt;1,1,0)</f>
        <v>0.25</v>
      </c>
      <c r="K31" s="114">
        <f>J31*IF(C3&gt;2,1,0)</f>
        <v>0</v>
      </c>
      <c r="L31" s="114">
        <f>K31*IF(C3=4,1,0)</f>
        <v>0</v>
      </c>
      <c r="M31" s="114"/>
      <c r="N31" s="114"/>
      <c r="O31" s="291"/>
      <c r="P31" s="115">
        <f>SUM(H31:N31)</f>
        <v>1</v>
      </c>
      <c r="Q31" s="284"/>
      <c r="R31" s="284"/>
      <c r="S31" s="284"/>
      <c r="T31" s="284"/>
      <c r="U31" s="289"/>
      <c r="V31" s="257"/>
      <c r="W31" s="116" t="s">
        <v>54</v>
      </c>
      <c r="X31" s="116"/>
      <c r="Y31" s="116"/>
      <c r="AC31" s="84"/>
      <c r="AD31" s="84"/>
      <c r="AE31" s="84"/>
      <c r="AF31" s="84"/>
      <c r="AG31" s="84"/>
      <c r="AH31" s="84"/>
      <c r="AI31" s="84"/>
      <c r="AJ31" s="84"/>
    </row>
    <row r="32" spans="1:36">
      <c r="A32" s="258"/>
      <c r="B32" s="257"/>
      <c r="C32" s="260"/>
      <c r="D32" s="257"/>
      <c r="E32" s="263"/>
      <c r="F32" s="283"/>
      <c r="G32" s="284"/>
      <c r="H32" s="110">
        <f>$T$28*H31</f>
        <v>9600</v>
      </c>
      <c r="I32" s="110">
        <f>$T$28*I31</f>
        <v>4800</v>
      </c>
      <c r="J32" s="110">
        <f>$T$28*J31</f>
        <v>4800</v>
      </c>
      <c r="K32" s="110">
        <f>$T$28*K31</f>
        <v>0</v>
      </c>
      <c r="L32" s="110">
        <f>$T$28*L31</f>
        <v>0</v>
      </c>
      <c r="M32" s="110"/>
      <c r="N32" s="110"/>
      <c r="O32" s="295"/>
      <c r="P32" s="110">
        <f>SUM(H32:N32)</f>
        <v>19200</v>
      </c>
      <c r="Q32" s="284"/>
      <c r="R32" s="284"/>
      <c r="S32" s="284"/>
      <c r="T32" s="284"/>
      <c r="U32" s="289"/>
      <c r="V32" s="257"/>
      <c r="W32" s="118">
        <v>16</v>
      </c>
      <c r="X32" s="119">
        <f>IF(H28&lt;=16000,0,1)</f>
        <v>0</v>
      </c>
      <c r="Y32" s="120">
        <f>(H28-16000)/P28</f>
        <v>-0.16666666666666666</v>
      </c>
      <c r="AC32" s="84"/>
      <c r="AD32" s="84"/>
      <c r="AE32" s="85"/>
      <c r="AF32" s="85"/>
      <c r="AG32" s="85"/>
      <c r="AH32" s="85"/>
      <c r="AI32" s="85"/>
      <c r="AJ32" s="85"/>
    </row>
    <row r="33" spans="1:36">
      <c r="A33" s="258"/>
      <c r="B33" s="257"/>
      <c r="C33" s="260"/>
      <c r="D33" s="257"/>
      <c r="E33" s="263"/>
      <c r="F33" s="283"/>
      <c r="G33" s="284"/>
      <c r="H33" s="284" t="s">
        <v>55</v>
      </c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9"/>
      <c r="V33" s="257"/>
      <c r="W33" s="118">
        <v>50</v>
      </c>
      <c r="X33" s="119">
        <f>IF(H29&lt;=0.5,0,1)</f>
        <v>0</v>
      </c>
      <c r="Y33" s="120">
        <f>(P28*0.5-H28)/P28*-1</f>
        <v>0</v>
      </c>
      <c r="AC33" s="84"/>
      <c r="AD33" s="84"/>
      <c r="AE33" s="88"/>
      <c r="AF33" s="84"/>
      <c r="AG33" s="88"/>
      <c r="AH33" s="88"/>
      <c r="AI33" s="88"/>
      <c r="AJ33" s="88"/>
    </row>
    <row r="34" spans="1:36">
      <c r="A34" s="258"/>
      <c r="B34" s="259"/>
      <c r="C34" s="261"/>
      <c r="D34" s="259"/>
      <c r="E34" s="272"/>
      <c r="F34" s="283"/>
      <c r="G34" s="284"/>
      <c r="H34" s="110">
        <f>H32*VLOOKUP(H32,TBL,2)/100-VLOOKUP(H32,TBL,3)</f>
        <v>2180</v>
      </c>
      <c r="I34" s="110">
        <f>I32*VLOOKUP(I32,TBL,2)/100-VLOOKUP(I32,TBL,3)</f>
        <v>760</v>
      </c>
      <c r="J34" s="110">
        <f>J32*VLOOKUP(J32,TBL,2)/100-VLOOKUP(J32,TBL,3)</f>
        <v>760</v>
      </c>
      <c r="K34" s="110">
        <f>K32*VLOOKUP(K32,TBL,2)/100-VLOOKUP(K32,TBL,3)</f>
        <v>0</v>
      </c>
      <c r="L34" s="110">
        <f>L32*VLOOKUP(L32,TBL,2)/100-VLOOKUP(L32,TBL,3)</f>
        <v>0</v>
      </c>
      <c r="M34" s="110"/>
      <c r="N34" s="110"/>
      <c r="O34" s="295"/>
      <c r="P34" s="243">
        <f>SUM(H34:L34)</f>
        <v>3700</v>
      </c>
      <c r="Q34" s="284"/>
      <c r="R34" s="284"/>
      <c r="S34" s="284"/>
      <c r="T34" s="284"/>
      <c r="U34" s="289"/>
      <c r="V34" s="257"/>
      <c r="W34" s="116"/>
      <c r="X34" s="121">
        <f>X32*X33</f>
        <v>0</v>
      </c>
      <c r="Y34" s="116"/>
      <c r="AC34" s="84"/>
      <c r="AD34" s="84"/>
      <c r="AE34" s="88"/>
      <c r="AF34" s="84"/>
      <c r="AG34" s="88"/>
      <c r="AH34" s="88"/>
      <c r="AI34" s="88"/>
      <c r="AJ34" s="88"/>
    </row>
    <row r="35" spans="1:36">
      <c r="A35" s="258"/>
      <c r="B35" s="258"/>
      <c r="C35" s="260"/>
      <c r="D35" s="258"/>
      <c r="E35" s="271"/>
      <c r="F35" s="283"/>
      <c r="G35" s="284"/>
      <c r="H35" s="284" t="s">
        <v>56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9"/>
      <c r="V35" s="257"/>
      <c r="AC35" s="84"/>
      <c r="AD35" s="84"/>
      <c r="AE35" s="88"/>
      <c r="AF35" s="84"/>
      <c r="AG35" s="88"/>
      <c r="AH35" s="88"/>
      <c r="AI35" s="88"/>
      <c r="AJ35" s="88"/>
    </row>
    <row r="36" spans="1:36">
      <c r="A36" s="258"/>
      <c r="B36" s="257"/>
      <c r="C36" s="260"/>
      <c r="D36" s="257"/>
      <c r="E36" s="263"/>
      <c r="F36" s="283"/>
      <c r="G36" s="284"/>
      <c r="H36" s="110">
        <f>$P$34*H29</f>
        <v>1850</v>
      </c>
      <c r="I36" s="122">
        <f t="shared" ref="I36:N36" si="6">$P$34*I29</f>
        <v>925</v>
      </c>
      <c r="J36" s="110">
        <f t="shared" si="6"/>
        <v>925</v>
      </c>
      <c r="K36" s="110">
        <f t="shared" si="6"/>
        <v>0</v>
      </c>
      <c r="L36" s="228">
        <f t="shared" si="6"/>
        <v>0</v>
      </c>
      <c r="M36" s="110">
        <f t="shared" si="6"/>
        <v>0</v>
      </c>
      <c r="N36" s="110">
        <f t="shared" si="6"/>
        <v>0</v>
      </c>
      <c r="O36" s="299">
        <f>$P$34*O29*1.2</f>
        <v>0</v>
      </c>
      <c r="P36" s="243">
        <f>SUM(H36:O36)</f>
        <v>3700</v>
      </c>
      <c r="Q36" s="284"/>
      <c r="R36" s="284"/>
      <c r="S36" s="284"/>
      <c r="T36" s="284"/>
      <c r="U36" s="289"/>
      <c r="V36" s="257"/>
      <c r="AC36" s="84"/>
      <c r="AD36" s="84"/>
      <c r="AE36" s="88"/>
      <c r="AF36" s="84"/>
      <c r="AG36" s="88"/>
      <c r="AH36" s="88"/>
      <c r="AI36" s="88"/>
      <c r="AJ36" s="88"/>
    </row>
    <row r="37" spans="1:36">
      <c r="A37" s="258"/>
      <c r="B37" s="257"/>
      <c r="C37" s="260"/>
      <c r="D37" s="257"/>
      <c r="E37" s="263"/>
      <c r="F37" s="283"/>
      <c r="G37" s="284"/>
      <c r="H37" s="284" t="s">
        <v>57</v>
      </c>
      <c r="I37" s="284"/>
      <c r="J37" s="284"/>
      <c r="K37" s="284"/>
      <c r="L37" s="294" t="s">
        <v>98</v>
      </c>
      <c r="M37" s="284"/>
      <c r="N37" s="294" t="s">
        <v>98</v>
      </c>
      <c r="O37" s="284"/>
      <c r="P37" s="295"/>
      <c r="Q37" s="284"/>
      <c r="R37" s="284"/>
      <c r="S37" s="284"/>
      <c r="T37" s="295"/>
      <c r="U37" s="289"/>
      <c r="V37" s="257"/>
      <c r="AC37" s="84"/>
      <c r="AD37" s="84"/>
      <c r="AE37" s="88"/>
      <c r="AF37" s="84"/>
      <c r="AG37" s="88"/>
      <c r="AH37" s="88"/>
      <c r="AI37" s="88"/>
      <c r="AJ37" s="88"/>
    </row>
    <row r="38" spans="1:36">
      <c r="B38" s="257"/>
      <c r="C38" s="260"/>
      <c r="D38" s="257"/>
      <c r="E38" s="263"/>
      <c r="F38" s="283"/>
      <c r="G38" s="284"/>
      <c r="H38" s="123">
        <f>IF(Y32&gt;Y33,Y33,Y32)*P34*X34</f>
        <v>0</v>
      </c>
      <c r="I38" s="104">
        <f>I36</f>
        <v>925</v>
      </c>
      <c r="J38" s="104">
        <f>J36</f>
        <v>925</v>
      </c>
      <c r="K38" s="104">
        <f>K36</f>
        <v>0</v>
      </c>
      <c r="L38" s="104">
        <f>L36*(1+$R$38)</f>
        <v>0</v>
      </c>
      <c r="M38" s="104">
        <f>M36</f>
        <v>0</v>
      </c>
      <c r="N38" s="104">
        <f>N36*(1+$R$38)</f>
        <v>0</v>
      </c>
      <c r="O38" s="298"/>
      <c r="P38" s="124">
        <f>SUM(H38:O38)</f>
        <v>1850</v>
      </c>
      <c r="Q38" s="284"/>
      <c r="R38" s="300">
        <v>0.2</v>
      </c>
      <c r="S38" s="301"/>
      <c r="T38" s="301" t="s">
        <v>98</v>
      </c>
      <c r="U38" s="289"/>
      <c r="V38" s="257"/>
      <c r="AC38" s="84"/>
      <c r="AD38" s="84"/>
      <c r="AE38" s="88"/>
      <c r="AF38" s="84"/>
      <c r="AG38" s="88"/>
      <c r="AH38" s="88"/>
      <c r="AI38" s="88"/>
      <c r="AJ38" s="88"/>
    </row>
    <row r="39" spans="1:36">
      <c r="B39" s="257"/>
      <c r="C39" s="260"/>
      <c r="D39" s="257"/>
      <c r="E39" s="263"/>
      <c r="F39" s="285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96"/>
      <c r="V39" s="257"/>
      <c r="AC39" s="84"/>
      <c r="AD39" s="84"/>
      <c r="AE39" s="88"/>
      <c r="AF39" s="84"/>
      <c r="AG39" s="92"/>
      <c r="AH39" s="92"/>
      <c r="AI39" s="92"/>
      <c r="AJ39" s="92"/>
    </row>
    <row r="40" spans="1:36">
      <c r="B40" s="257"/>
      <c r="C40" s="260"/>
      <c r="D40" s="257"/>
      <c r="E40" s="263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</row>
    <row r="41" spans="1:36">
      <c r="B41" s="257"/>
      <c r="C41" s="260"/>
      <c r="D41" s="257"/>
      <c r="E41" s="263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</row>
    <row r="43" spans="1:36">
      <c r="O43" s="84"/>
      <c r="P43" s="87"/>
    </row>
    <row r="46" spans="1:36">
      <c r="O46" s="84"/>
      <c r="R46" s="125"/>
      <c r="S46" s="125"/>
      <c r="T46" s="125"/>
    </row>
    <row r="47" spans="1:36">
      <c r="O47" s="89"/>
    </row>
    <row r="49" spans="3:18">
      <c r="C49" s="84"/>
      <c r="D49" s="84"/>
      <c r="E49" s="255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3:18">
      <c r="C50" s="84"/>
      <c r="D50" s="84"/>
      <c r="E50" s="255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3:18">
      <c r="C51" s="84"/>
      <c r="D51" s="84"/>
      <c r="E51" s="255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3:18">
      <c r="C52" s="84"/>
      <c r="D52" s="84"/>
      <c r="E52" s="255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3:18">
      <c r="C53" s="84"/>
      <c r="D53" s="84"/>
      <c r="E53" s="255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3:18">
      <c r="C54" s="84"/>
      <c r="D54" s="88"/>
      <c r="E54" s="255"/>
      <c r="F54" s="84"/>
      <c r="G54" s="84"/>
      <c r="H54" s="88"/>
      <c r="I54" s="88"/>
      <c r="J54" s="88"/>
      <c r="K54" s="88"/>
      <c r="L54" s="88"/>
      <c r="M54" s="88"/>
      <c r="N54" s="88"/>
      <c r="O54" s="88"/>
      <c r="P54" s="88"/>
      <c r="Q54" s="84"/>
      <c r="R54" s="84"/>
    </row>
    <row r="55" spans="3:18">
      <c r="C55" s="84"/>
      <c r="D55" s="88"/>
      <c r="E55" s="255"/>
      <c r="F55" s="84"/>
      <c r="G55" s="84"/>
      <c r="H55" s="88"/>
      <c r="I55" s="88"/>
      <c r="J55" s="88"/>
      <c r="K55" s="88"/>
      <c r="L55" s="88"/>
      <c r="M55" s="88"/>
      <c r="N55" s="88"/>
      <c r="O55" s="88"/>
      <c r="P55" s="88"/>
      <c r="Q55" s="92"/>
      <c r="R55" s="84"/>
    </row>
    <row r="56" spans="3:18">
      <c r="C56" s="84"/>
      <c r="D56" s="88"/>
      <c r="E56" s="255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3:18">
      <c r="C57" s="84"/>
      <c r="D57" s="88"/>
      <c r="E57" s="255"/>
      <c r="F57" s="84"/>
      <c r="G57" s="84"/>
      <c r="H57" s="88"/>
      <c r="I57" s="88"/>
      <c r="J57" s="88"/>
      <c r="K57" s="88"/>
      <c r="L57" s="88"/>
      <c r="M57" s="88"/>
      <c r="N57" s="88"/>
      <c r="O57" s="88"/>
      <c r="P57" s="88"/>
      <c r="Q57" s="84"/>
      <c r="R57" s="84"/>
    </row>
    <row r="58" spans="3:18">
      <c r="C58" s="84"/>
      <c r="D58" s="88"/>
      <c r="E58" s="255"/>
      <c r="F58" s="84"/>
      <c r="G58" s="84"/>
      <c r="H58" s="88"/>
      <c r="I58" s="88"/>
      <c r="J58" s="88"/>
      <c r="K58" s="88"/>
      <c r="L58" s="88"/>
      <c r="M58" s="88"/>
      <c r="N58" s="88"/>
      <c r="O58" s="88"/>
      <c r="P58" s="88"/>
      <c r="Q58" s="84"/>
      <c r="R58" s="84"/>
    </row>
    <row r="59" spans="3:18">
      <c r="C59" s="84"/>
      <c r="D59" s="88"/>
      <c r="E59" s="255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</row>
    <row r="60" spans="3:18">
      <c r="C60" s="256"/>
      <c r="D60" s="88"/>
      <c r="E60" s="255"/>
      <c r="F60" s="84"/>
      <c r="G60" s="84"/>
      <c r="H60" s="88"/>
      <c r="I60" s="88"/>
      <c r="J60" s="88"/>
      <c r="K60" s="88"/>
      <c r="L60" s="88"/>
      <c r="M60" s="88"/>
      <c r="N60" s="88"/>
      <c r="O60" s="88"/>
      <c r="P60" s="88"/>
      <c r="Q60" s="84"/>
      <c r="R60" s="84"/>
    </row>
    <row r="61" spans="3:18">
      <c r="C61" s="84"/>
      <c r="D61" s="92"/>
      <c r="E61" s="255"/>
      <c r="F61" s="84"/>
      <c r="G61" s="84"/>
      <c r="H61" s="88"/>
      <c r="I61" s="88"/>
      <c r="J61" s="88"/>
      <c r="K61" s="88"/>
      <c r="L61" s="88"/>
      <c r="M61" s="88"/>
      <c r="N61" s="88"/>
      <c r="O61" s="88"/>
      <c r="P61" s="88"/>
      <c r="Q61" s="84"/>
      <c r="R61" s="84"/>
    </row>
    <row r="62" spans="3:18">
      <c r="C62" s="84"/>
      <c r="D62" s="113"/>
      <c r="E62" s="255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</row>
    <row r="63" spans="3:18">
      <c r="C63" s="84"/>
      <c r="D63" s="84"/>
      <c r="E63" s="255"/>
      <c r="F63" s="84"/>
      <c r="G63" s="84"/>
      <c r="H63" s="84"/>
      <c r="I63" s="92"/>
      <c r="J63" s="84"/>
      <c r="K63" s="84"/>
      <c r="L63" s="84"/>
      <c r="M63" s="84"/>
      <c r="N63" s="84"/>
      <c r="O63" s="84"/>
      <c r="P63" s="84"/>
      <c r="Q63" s="84"/>
      <c r="R63" s="84"/>
    </row>
    <row r="64" spans="3:18">
      <c r="I64" s="125"/>
    </row>
  </sheetData>
  <sheetProtection sheet="1" objects="1" scenarios="1" selectLockedCells="1"/>
  <phoneticPr fontId="4"/>
  <printOptions horizontalCentered="1" verticalCentered="1"/>
  <pageMargins left="0.75000000000000011" right="0.75000000000000011" top="1" bottom="1" header="0.51" footer="0.51"/>
  <pageSetup paperSize="9" scale="85" orientation="landscape" verticalDpi="0"/>
  <headerFooter alignWithMargins="0"/>
  <rowBreaks count="1" manualBreakCount="1">
    <brk id="46" max="16383" man="1"/>
  </rowBreaks>
  <ignoredErrors>
    <ignoredError sqref="H17:N17 E15:F15 P6:P10 P11:P14 P31:P32 P38 O36" emptyCellReference="1"/>
    <ignoredError sqref="L38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showGridLines="0" showRuler="0" zoomScale="125" zoomScaleNormal="125" zoomScalePageLayoutView="125" workbookViewId="0">
      <pane xSplit="1" ySplit="1" topLeftCell="B2" activePane="bottomRight" state="frozen"/>
      <selection activeCell="B7" sqref="B7:B34"/>
      <selection pane="topRight" activeCell="B7" sqref="B7:B34"/>
      <selection pane="bottomLeft" activeCell="B7" sqref="B7:B34"/>
      <selection pane="bottomRight" activeCell="C3" sqref="C3"/>
    </sheetView>
  </sheetViews>
  <sheetFormatPr baseColWidth="12" defaultColWidth="8.83203125" defaultRowHeight="17" x14ac:dyDescent="0"/>
  <cols>
    <col min="1" max="1" width="8.83203125" style="82"/>
    <col min="2" max="2" width="9.1640625" style="82" customWidth="1"/>
    <col min="3" max="3" width="13.6640625" style="82" customWidth="1"/>
    <col min="4" max="4" width="5" style="82" customWidth="1"/>
    <col min="5" max="5" width="11.33203125" style="225" customWidth="1"/>
    <col min="6" max="6" width="10.6640625" style="82" customWidth="1"/>
    <col min="7" max="7" width="1" style="82" customWidth="1"/>
    <col min="8" max="8" width="10.6640625" style="82" customWidth="1"/>
    <col min="9" max="10" width="9" style="82" customWidth="1"/>
    <col min="11" max="11" width="9.5" style="82" customWidth="1"/>
    <col min="12" max="14" width="11.1640625" style="82" customWidth="1"/>
    <col min="15" max="15" width="2.83203125" style="82" customWidth="1"/>
    <col min="16" max="16" width="9" style="82" customWidth="1"/>
    <col min="17" max="17" width="3.6640625" style="82" customWidth="1"/>
    <col min="18" max="18" width="9" style="82" customWidth="1"/>
    <col min="19" max="19" width="8.1640625" style="82" hidden="1" customWidth="1"/>
    <col min="20" max="20" width="10.83203125" style="82" bestFit="1" customWidth="1"/>
    <col min="21" max="21" width="4.1640625" style="82" customWidth="1"/>
    <col min="22" max="22" width="8.83203125" style="82" customWidth="1"/>
    <col min="23" max="23" width="10.6640625" style="82" hidden="1" customWidth="1"/>
    <col min="24" max="27" width="8.83203125" style="82" hidden="1" customWidth="1"/>
    <col min="28" max="29" width="8.83203125" style="82"/>
    <col min="30" max="30" width="1.33203125" style="82" customWidth="1"/>
    <col min="31" max="31" width="8.83203125" style="82"/>
    <col min="32" max="32" width="1.6640625" style="82" customWidth="1"/>
    <col min="33" max="16384" width="8.83203125" style="82"/>
  </cols>
  <sheetData>
    <row r="1" spans="2:37" ht="24" customHeight="1">
      <c r="B1" s="257"/>
      <c r="C1" s="257"/>
      <c r="D1" s="257"/>
      <c r="E1" s="263"/>
      <c r="F1" s="257"/>
      <c r="G1" s="257"/>
      <c r="H1" s="257"/>
      <c r="I1" s="257"/>
      <c r="J1" s="302" t="s">
        <v>107</v>
      </c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74"/>
      <c r="V1" s="257"/>
      <c r="Z1" s="83">
        <f>KISO</f>
        <v>3000</v>
      </c>
      <c r="AA1" s="82" t="s">
        <v>24</v>
      </c>
    </row>
    <row r="2" spans="2:37">
      <c r="B2" s="260" t="s">
        <v>28</v>
      </c>
      <c r="C2" s="276">
        <v>1</v>
      </c>
      <c r="D2" s="257"/>
      <c r="E2" s="264"/>
      <c r="F2" s="257"/>
      <c r="G2" s="260"/>
      <c r="H2" s="260"/>
      <c r="I2" s="260"/>
      <c r="J2" s="260" t="s">
        <v>109</v>
      </c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Z2" s="83">
        <f>SOU</f>
        <v>600</v>
      </c>
      <c r="AA2" s="82" t="s">
        <v>25</v>
      </c>
      <c r="AC2" s="84"/>
      <c r="AD2" s="84"/>
      <c r="AE2" s="85"/>
      <c r="AF2" s="85"/>
      <c r="AG2" s="85"/>
      <c r="AH2" s="85"/>
      <c r="AI2" s="85"/>
      <c r="AJ2" s="85"/>
      <c r="AK2" s="84"/>
    </row>
    <row r="3" spans="2:37">
      <c r="B3" s="260" t="s">
        <v>31</v>
      </c>
      <c r="C3" s="277">
        <v>2</v>
      </c>
      <c r="D3" s="257"/>
      <c r="E3" s="264"/>
      <c r="F3" s="265" t="s">
        <v>29</v>
      </c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AC3" s="84"/>
      <c r="AD3" s="84"/>
      <c r="AE3" s="88"/>
      <c r="AF3" s="84"/>
      <c r="AG3" s="88"/>
      <c r="AH3" s="88"/>
      <c r="AI3" s="88"/>
      <c r="AJ3" s="88"/>
      <c r="AK3" s="84"/>
    </row>
    <row r="4" spans="2:37">
      <c r="B4" s="257"/>
      <c r="C4" s="260" t="s">
        <v>33</v>
      </c>
      <c r="D4" s="257"/>
      <c r="E4" s="252" t="s">
        <v>105</v>
      </c>
      <c r="F4" s="253" t="s">
        <v>106</v>
      </c>
      <c r="G4" s="257"/>
      <c r="H4" s="266" t="s">
        <v>32</v>
      </c>
      <c r="I4" s="260"/>
      <c r="J4" s="260"/>
      <c r="K4" s="260"/>
      <c r="L4" s="260"/>
      <c r="M4" s="260"/>
      <c r="N4" s="266" t="s">
        <v>32</v>
      </c>
      <c r="O4" s="260"/>
      <c r="P4" s="260"/>
      <c r="Q4" s="261"/>
      <c r="R4" s="260"/>
      <c r="S4" s="260"/>
      <c r="T4" s="260"/>
      <c r="U4" s="260"/>
      <c r="V4" s="260"/>
      <c r="AC4" s="90"/>
      <c r="AD4" s="84"/>
      <c r="AE4" s="88"/>
      <c r="AF4" s="84"/>
      <c r="AG4" s="88"/>
      <c r="AH4" s="88"/>
      <c r="AI4" s="88"/>
      <c r="AJ4" s="88"/>
      <c r="AK4" s="84"/>
    </row>
    <row r="5" spans="2:37">
      <c r="B5" s="257"/>
      <c r="C5" s="262"/>
      <c r="D5" s="262"/>
      <c r="E5" s="252" t="s">
        <v>94</v>
      </c>
      <c r="F5" s="253" t="s">
        <v>103</v>
      </c>
      <c r="G5" s="262"/>
      <c r="H5" s="245" t="s">
        <v>28</v>
      </c>
      <c r="I5" s="251" t="s">
        <v>34</v>
      </c>
      <c r="J5" s="251" t="s">
        <v>35</v>
      </c>
      <c r="K5" s="251" t="s">
        <v>36</v>
      </c>
      <c r="L5" s="246" t="s">
        <v>96</v>
      </c>
      <c r="M5" s="246" t="s">
        <v>37</v>
      </c>
      <c r="N5" s="247" t="s">
        <v>38</v>
      </c>
      <c r="O5" s="262"/>
      <c r="P5" s="267" t="s">
        <v>97</v>
      </c>
      <c r="Q5" s="268"/>
      <c r="R5" s="257"/>
      <c r="S5" s="257"/>
      <c r="T5" s="257"/>
      <c r="U5" s="257"/>
      <c r="V5" s="257"/>
      <c r="AC5" s="84"/>
      <c r="AD5" s="84"/>
      <c r="AE5" s="88"/>
      <c r="AF5" s="84"/>
      <c r="AG5" s="88"/>
      <c r="AH5" s="88"/>
      <c r="AI5" s="88"/>
      <c r="AJ5" s="88"/>
      <c r="AK5" s="84"/>
    </row>
    <row r="6" spans="2:37">
      <c r="B6" s="257"/>
      <c r="C6" s="249" t="s">
        <v>39</v>
      </c>
      <c r="D6" s="257"/>
      <c r="E6" s="278"/>
      <c r="F6" s="231"/>
      <c r="G6" s="257"/>
      <c r="H6" s="234"/>
      <c r="I6" s="235"/>
      <c r="J6" s="235"/>
      <c r="K6" s="235"/>
      <c r="L6" s="234"/>
      <c r="M6" s="235"/>
      <c r="N6" s="236"/>
      <c r="O6" s="257"/>
      <c r="P6" s="95">
        <f>SUM(H6:N6)</f>
        <v>0</v>
      </c>
      <c r="Q6" s="268"/>
      <c r="R6" s="257"/>
      <c r="S6" s="257"/>
      <c r="T6" s="257"/>
      <c r="U6" s="257"/>
      <c r="V6" s="257"/>
      <c r="AC6" s="84"/>
      <c r="AD6" s="84"/>
      <c r="AE6" s="88"/>
      <c r="AF6" s="84"/>
      <c r="AG6" s="88"/>
      <c r="AH6" s="88"/>
      <c r="AI6" s="88"/>
      <c r="AJ6" s="88"/>
      <c r="AK6" s="84"/>
    </row>
    <row r="7" spans="2:37">
      <c r="B7" s="257"/>
      <c r="C7" s="250" t="s">
        <v>40</v>
      </c>
      <c r="D7" s="257"/>
      <c r="E7" s="279"/>
      <c r="F7" s="232"/>
      <c r="G7" s="257"/>
      <c r="H7" s="237"/>
      <c r="I7" s="238"/>
      <c r="J7" s="238"/>
      <c r="K7" s="238"/>
      <c r="L7" s="237"/>
      <c r="M7" s="238"/>
      <c r="N7" s="239"/>
      <c r="O7" s="257"/>
      <c r="P7" s="226">
        <f t="shared" ref="P7:P14" si="0">SUM(H7:N7)</f>
        <v>0</v>
      </c>
      <c r="Q7" s="257"/>
      <c r="R7" s="257"/>
      <c r="S7" s="257"/>
      <c r="T7" s="257"/>
      <c r="U7" s="257"/>
      <c r="V7" s="257"/>
      <c r="AC7" s="84"/>
      <c r="AD7" s="84"/>
      <c r="AE7" s="88"/>
      <c r="AF7" s="84"/>
      <c r="AG7" s="88"/>
      <c r="AH7" s="88"/>
      <c r="AI7" s="88"/>
      <c r="AJ7" s="88"/>
      <c r="AK7" s="84"/>
    </row>
    <row r="8" spans="2:37">
      <c r="B8" s="257"/>
      <c r="C8" s="250" t="s">
        <v>41</v>
      </c>
      <c r="D8" s="257"/>
      <c r="E8" s="279">
        <v>6000</v>
      </c>
      <c r="F8" s="232">
        <v>6000</v>
      </c>
      <c r="G8" s="257"/>
      <c r="H8" s="237"/>
      <c r="I8" s="238"/>
      <c r="J8" s="238"/>
      <c r="K8" s="238"/>
      <c r="L8" s="237">
        <v>6000</v>
      </c>
      <c r="M8" s="238"/>
      <c r="N8" s="239">
        <v>0</v>
      </c>
      <c r="O8" s="257"/>
      <c r="P8" s="226">
        <f t="shared" si="0"/>
        <v>6000</v>
      </c>
      <c r="Q8" s="257"/>
      <c r="R8" s="257"/>
      <c r="S8" s="257"/>
      <c r="T8" s="257"/>
      <c r="U8" s="257"/>
      <c r="V8" s="257"/>
      <c r="AC8" s="84"/>
      <c r="AD8" s="84"/>
      <c r="AE8" s="88"/>
      <c r="AF8" s="84"/>
      <c r="AG8" s="88"/>
      <c r="AH8" s="88"/>
      <c r="AI8" s="88"/>
      <c r="AJ8" s="88"/>
      <c r="AK8" s="84"/>
    </row>
    <row r="9" spans="2:37">
      <c r="B9" s="257"/>
      <c r="C9" s="250" t="s">
        <v>42</v>
      </c>
      <c r="D9" s="257"/>
      <c r="E9" s="279">
        <v>10000</v>
      </c>
      <c r="F9" s="232">
        <v>10000</v>
      </c>
      <c r="G9" s="257"/>
      <c r="H9" s="237">
        <v>3000</v>
      </c>
      <c r="I9" s="238"/>
      <c r="J9" s="238"/>
      <c r="K9" s="238"/>
      <c r="L9" s="237"/>
      <c r="M9" s="238">
        <v>2000</v>
      </c>
      <c r="N9" s="239">
        <v>5000</v>
      </c>
      <c r="O9" s="257"/>
      <c r="P9" s="226">
        <f t="shared" si="0"/>
        <v>10000</v>
      </c>
      <c r="Q9" s="257"/>
      <c r="R9" s="257"/>
      <c r="S9" s="257"/>
      <c r="T9" s="257"/>
      <c r="U9" s="257"/>
      <c r="V9" s="257"/>
      <c r="AC9" s="84"/>
      <c r="AD9" s="84"/>
      <c r="AE9" s="88"/>
      <c r="AF9" s="84"/>
      <c r="AG9" s="92"/>
      <c r="AH9" s="92"/>
      <c r="AI9" s="92"/>
      <c r="AJ9" s="92"/>
      <c r="AK9" s="84"/>
    </row>
    <row r="10" spans="2:37">
      <c r="B10" s="257"/>
      <c r="C10" s="250" t="s">
        <v>43</v>
      </c>
      <c r="D10" s="257"/>
      <c r="E10" s="279">
        <v>10000</v>
      </c>
      <c r="F10" s="232">
        <v>3000</v>
      </c>
      <c r="G10" s="257"/>
      <c r="H10" s="237">
        <v>3000</v>
      </c>
      <c r="I10" s="238"/>
      <c r="J10" s="238"/>
      <c r="K10" s="238"/>
      <c r="L10" s="237"/>
      <c r="M10" s="238"/>
      <c r="N10" s="239"/>
      <c r="O10" s="257"/>
      <c r="P10" s="226">
        <f t="shared" si="0"/>
        <v>3000</v>
      </c>
      <c r="Q10" s="257"/>
      <c r="R10" s="257"/>
      <c r="S10" s="257"/>
      <c r="T10" s="257"/>
      <c r="U10" s="257"/>
      <c r="V10" s="257"/>
      <c r="AC10" s="84"/>
      <c r="AD10" s="84"/>
      <c r="AE10" s="84"/>
      <c r="AF10" s="84"/>
      <c r="AG10" s="84"/>
      <c r="AH10" s="84"/>
      <c r="AI10" s="84"/>
      <c r="AJ10" s="84"/>
      <c r="AK10" s="84"/>
    </row>
    <row r="11" spans="2:37">
      <c r="B11" s="257"/>
      <c r="C11" s="250" t="s">
        <v>91</v>
      </c>
      <c r="D11" s="257"/>
      <c r="E11" s="279"/>
      <c r="F11" s="232"/>
      <c r="G11" s="257"/>
      <c r="H11" s="237"/>
      <c r="I11" s="238"/>
      <c r="J11" s="238"/>
      <c r="K11" s="238"/>
      <c r="L11" s="237"/>
      <c r="M11" s="238"/>
      <c r="N11" s="239"/>
      <c r="O11" s="257"/>
      <c r="P11" s="226">
        <f t="shared" si="0"/>
        <v>0</v>
      </c>
      <c r="Q11" s="257"/>
      <c r="R11" s="257"/>
      <c r="S11" s="257"/>
      <c r="T11" s="257"/>
      <c r="U11" s="257"/>
      <c r="V11" s="257"/>
      <c r="AC11" s="84"/>
      <c r="AD11" s="84"/>
      <c r="AE11" s="88"/>
      <c r="AF11" s="84"/>
      <c r="AG11" s="88"/>
      <c r="AH11" s="88"/>
      <c r="AI11" s="88"/>
      <c r="AJ11" s="88"/>
    </row>
    <row r="12" spans="2:37">
      <c r="B12" s="257"/>
      <c r="C12" s="254" t="s">
        <v>95</v>
      </c>
      <c r="D12" s="257"/>
      <c r="E12" s="279">
        <v>5000</v>
      </c>
      <c r="F12" s="224">
        <f>IF(E12&lt;insrd*($C$3+$C$2),0,E12-insrd*($C$3+$C$2))</f>
        <v>3500</v>
      </c>
      <c r="G12" s="257"/>
      <c r="H12" s="237"/>
      <c r="I12" s="238">
        <v>2000</v>
      </c>
      <c r="J12" s="238">
        <v>1500</v>
      </c>
      <c r="K12" s="238"/>
      <c r="L12" s="237"/>
      <c r="M12" s="238"/>
      <c r="N12" s="239"/>
      <c r="O12" s="257"/>
      <c r="P12" s="226">
        <f t="shared" si="0"/>
        <v>3500</v>
      </c>
      <c r="Q12" s="257"/>
      <c r="R12" s="257"/>
      <c r="S12" s="257"/>
      <c r="T12" s="257"/>
      <c r="U12" s="257"/>
      <c r="V12" s="257"/>
      <c r="AC12" s="84"/>
      <c r="AD12" s="84"/>
      <c r="AE12" s="88"/>
      <c r="AF12" s="84"/>
      <c r="AG12" s="88"/>
      <c r="AH12" s="88"/>
      <c r="AI12" s="88"/>
      <c r="AJ12" s="88"/>
    </row>
    <row r="13" spans="2:37">
      <c r="B13" s="257"/>
      <c r="C13" s="254" t="s">
        <v>90</v>
      </c>
      <c r="D13" s="257"/>
      <c r="E13" s="279">
        <v>3000</v>
      </c>
      <c r="F13" s="224">
        <f>IF(E13&lt;insrd*($C$3+$C$2),0,E13-insrd*($C$3+$C$2))</f>
        <v>1500</v>
      </c>
      <c r="G13" s="257"/>
      <c r="H13" s="237"/>
      <c r="I13" s="238"/>
      <c r="J13" s="238">
        <v>500</v>
      </c>
      <c r="K13" s="238"/>
      <c r="L13" s="237"/>
      <c r="M13" s="238">
        <v>1000</v>
      </c>
      <c r="N13" s="239"/>
      <c r="O13" s="257"/>
      <c r="P13" s="226">
        <f t="shared" si="0"/>
        <v>1500</v>
      </c>
      <c r="Q13" s="257"/>
      <c r="R13" s="257"/>
      <c r="S13" s="257"/>
      <c r="T13" s="257"/>
      <c r="U13" s="257"/>
      <c r="V13" s="257"/>
      <c r="AC13" s="84"/>
      <c r="AD13" s="84"/>
      <c r="AE13" s="88"/>
      <c r="AF13" s="84"/>
      <c r="AG13" s="88"/>
      <c r="AH13" s="88"/>
      <c r="AI13" s="88"/>
      <c r="AJ13" s="88"/>
    </row>
    <row r="14" spans="2:37">
      <c r="B14" s="257"/>
      <c r="C14" s="248" t="s">
        <v>44</v>
      </c>
      <c r="D14" s="257"/>
      <c r="E14" s="280"/>
      <c r="F14" s="233"/>
      <c r="G14" s="257"/>
      <c r="H14" s="240"/>
      <c r="I14" s="241"/>
      <c r="J14" s="241"/>
      <c r="K14" s="241"/>
      <c r="L14" s="240"/>
      <c r="M14" s="241"/>
      <c r="N14" s="242"/>
      <c r="O14" s="257"/>
      <c r="P14" s="227">
        <f t="shared" si="0"/>
        <v>0</v>
      </c>
      <c r="Q14" s="257"/>
      <c r="R14" s="257"/>
      <c r="S14" s="257"/>
      <c r="T14" s="257"/>
      <c r="U14" s="257"/>
      <c r="V14" s="257"/>
      <c r="AC14" s="84"/>
      <c r="AD14" s="84"/>
      <c r="AE14" s="88"/>
      <c r="AF14" s="84"/>
      <c r="AG14" s="88"/>
      <c r="AH14" s="88"/>
      <c r="AI14" s="88"/>
      <c r="AJ14" s="88"/>
    </row>
    <row r="15" spans="2:37">
      <c r="B15" s="257"/>
      <c r="C15" s="260"/>
      <c r="D15" s="257"/>
      <c r="E15" s="229">
        <f>SUM(E6:E14)</f>
        <v>34000</v>
      </c>
      <c r="F15" s="230">
        <f>SUM(F6:F14)</f>
        <v>24000</v>
      </c>
      <c r="G15" s="257"/>
      <c r="H15" s="270"/>
      <c r="I15" s="270"/>
      <c r="J15" s="270"/>
      <c r="K15" s="270"/>
      <c r="L15" s="270"/>
      <c r="M15" s="270"/>
      <c r="N15" s="270"/>
      <c r="O15" s="257"/>
      <c r="P15" s="94">
        <f>SUM(P6:P14)</f>
        <v>24000</v>
      </c>
      <c r="Q15" s="257"/>
      <c r="R15" s="257"/>
      <c r="S15" s="257"/>
      <c r="T15" s="257"/>
      <c r="U15" s="257"/>
      <c r="V15" s="257"/>
      <c r="AC15" s="90"/>
      <c r="AD15" s="84"/>
      <c r="AE15" s="88"/>
      <c r="AF15" s="84"/>
      <c r="AG15" s="88"/>
      <c r="AH15" s="88"/>
      <c r="AI15" s="88"/>
      <c r="AJ15" s="88"/>
    </row>
    <row r="16" spans="2:37">
      <c r="B16" s="257"/>
      <c r="C16" s="260"/>
      <c r="D16" s="257"/>
      <c r="E16" s="263"/>
      <c r="F16" s="269"/>
      <c r="G16" s="257"/>
      <c r="H16" s="270"/>
      <c r="I16" s="270"/>
      <c r="J16" s="270"/>
      <c r="K16" s="270"/>
      <c r="L16" s="270"/>
      <c r="M16" s="270"/>
      <c r="N16" s="270"/>
      <c r="O16" s="257"/>
      <c r="P16" s="269"/>
      <c r="Q16" s="257"/>
      <c r="R16" s="257"/>
      <c r="S16" s="257"/>
      <c r="T16" s="257"/>
      <c r="U16" s="257"/>
      <c r="V16" s="257"/>
      <c r="AC16" s="90"/>
      <c r="AD16" s="84"/>
      <c r="AE16" s="88"/>
      <c r="AF16" s="84"/>
      <c r="AG16" s="88"/>
      <c r="AH16" s="88"/>
      <c r="AI16" s="88"/>
      <c r="AJ16" s="88"/>
    </row>
    <row r="17" spans="1:36">
      <c r="B17" s="257"/>
      <c r="C17" s="260" t="s">
        <v>45</v>
      </c>
      <c r="D17" s="257"/>
      <c r="E17" s="263"/>
      <c r="F17" s="95">
        <f>SUM(H17:N17)</f>
        <v>24000</v>
      </c>
      <c r="G17" s="257"/>
      <c r="H17" s="96">
        <f>IF(SUM(H6:H15)&lt;0,0,SUM(H6:H15))</f>
        <v>6000</v>
      </c>
      <c r="I17" s="97">
        <f>IF(SUM(I6:I15)&lt;0,0,SUM(I6:I15))</f>
        <v>2000</v>
      </c>
      <c r="J17" s="97">
        <f>IF(SUM(J6:J15)&lt;0,0,SUM(J6:J15))</f>
        <v>2000</v>
      </c>
      <c r="K17" s="98">
        <f>IF(SUM(K6:K15)&lt;0,0,SUM(K6:K15))</f>
        <v>0</v>
      </c>
      <c r="L17" s="97">
        <f t="shared" ref="L17:N17" si="1">SUM(L6:L15)</f>
        <v>6000</v>
      </c>
      <c r="M17" s="97">
        <f t="shared" si="1"/>
        <v>3000</v>
      </c>
      <c r="N17" s="98">
        <f t="shared" si="1"/>
        <v>5000</v>
      </c>
      <c r="O17" s="257"/>
      <c r="P17" s="257"/>
      <c r="Q17" s="257"/>
      <c r="R17" s="257"/>
      <c r="S17" s="257"/>
      <c r="T17" s="257"/>
      <c r="U17" s="257"/>
      <c r="V17" s="257"/>
      <c r="W17" s="82" t="s">
        <v>79</v>
      </c>
      <c r="AC17" s="84"/>
      <c r="AD17" s="84"/>
      <c r="AE17" s="88"/>
      <c r="AF17" s="84"/>
      <c r="AG17" s="88"/>
      <c r="AH17" s="88"/>
      <c r="AI17" s="88"/>
      <c r="AJ17" s="88"/>
    </row>
    <row r="18" spans="1:36">
      <c r="B18" s="257"/>
      <c r="C18" s="260"/>
      <c r="D18" s="257"/>
      <c r="E18" s="263"/>
      <c r="F18" s="99">
        <f>SUM(H18:N18)</f>
        <v>1</v>
      </c>
      <c r="G18" s="257"/>
      <c r="H18" s="100">
        <f t="shared" ref="H18:N18" si="2">H17/$F$17</f>
        <v>0.25</v>
      </c>
      <c r="I18" s="101">
        <f t="shared" si="2"/>
        <v>8.3333333333333329E-2</v>
      </c>
      <c r="J18" s="101">
        <f t="shared" si="2"/>
        <v>8.3333333333333329E-2</v>
      </c>
      <c r="K18" s="102">
        <f t="shared" si="2"/>
        <v>0</v>
      </c>
      <c r="L18" s="101">
        <f t="shared" si="2"/>
        <v>0.25</v>
      </c>
      <c r="M18" s="101">
        <f t="shared" si="2"/>
        <v>0.125</v>
      </c>
      <c r="N18" s="102">
        <f t="shared" si="2"/>
        <v>0.20833333333333334</v>
      </c>
      <c r="O18" s="257"/>
      <c r="P18" s="257"/>
      <c r="Q18" s="257"/>
      <c r="R18" s="257"/>
      <c r="S18" s="257"/>
      <c r="T18" s="257"/>
      <c r="U18" s="257"/>
      <c r="V18" s="257"/>
      <c r="W18" s="91" t="s">
        <v>46</v>
      </c>
      <c r="AC18" s="84"/>
      <c r="AD18" s="84"/>
      <c r="AE18" s="88"/>
      <c r="AF18" s="84"/>
      <c r="AG18" s="88"/>
      <c r="AH18" s="88"/>
      <c r="AI18" s="88"/>
      <c r="AJ18" s="88"/>
    </row>
    <row r="19" spans="1:36">
      <c r="B19" s="257"/>
      <c r="C19" s="260"/>
      <c r="D19" s="257"/>
      <c r="E19" s="263"/>
      <c r="F19" s="270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93" t="s">
        <v>47</v>
      </c>
      <c r="AC19" s="84"/>
      <c r="AD19" s="84"/>
      <c r="AE19" s="88"/>
      <c r="AF19" s="84"/>
      <c r="AG19" s="88"/>
      <c r="AH19" s="88"/>
      <c r="AI19" s="88"/>
      <c r="AJ19" s="88"/>
    </row>
    <row r="20" spans="1:36">
      <c r="B20" s="257"/>
      <c r="C20" s="260" t="s">
        <v>48</v>
      </c>
      <c r="D20" s="257"/>
      <c r="E20" s="263"/>
      <c r="F20" s="94">
        <f>任意分割二次!P38</f>
        <v>3114.1666666666665</v>
      </c>
      <c r="G20" s="257"/>
      <c r="H20" s="103">
        <f>任意分割二次!H38</f>
        <v>0</v>
      </c>
      <c r="I20" s="104">
        <f>任意分割二次!I38</f>
        <v>308.33333333333331</v>
      </c>
      <c r="J20" s="104">
        <f>任意分割二次!J38</f>
        <v>308.33333333333331</v>
      </c>
      <c r="K20" s="105">
        <f>任意分割二次!K38</f>
        <v>0</v>
      </c>
      <c r="L20" s="105">
        <f>任意分割二次!L38</f>
        <v>1110</v>
      </c>
      <c r="M20" s="105">
        <f>任意分割二次!M38</f>
        <v>462.5</v>
      </c>
      <c r="N20" s="105">
        <f>任意分割二次!N38</f>
        <v>925</v>
      </c>
      <c r="O20" s="257"/>
      <c r="P20" s="257"/>
      <c r="Q20" s="257"/>
      <c r="R20" s="257"/>
      <c r="S20" s="257"/>
      <c r="T20" s="257"/>
      <c r="U20" s="257"/>
      <c r="V20" s="257"/>
      <c r="AC20" s="84"/>
      <c r="AD20" s="84"/>
      <c r="AE20" s="88"/>
      <c r="AF20" s="84"/>
      <c r="AG20" s="88"/>
      <c r="AH20" s="88"/>
      <c r="AI20" s="88"/>
      <c r="AJ20" s="88"/>
    </row>
    <row r="21" spans="1:36">
      <c r="B21" s="257"/>
      <c r="C21" s="260"/>
      <c r="D21" s="257"/>
      <c r="E21" s="263"/>
      <c r="F21" s="270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AC21" s="84"/>
      <c r="AD21" s="84"/>
      <c r="AE21" s="88"/>
      <c r="AF21" s="84"/>
      <c r="AG21" s="92"/>
      <c r="AH21" s="92"/>
      <c r="AI21" s="92"/>
      <c r="AJ21" s="92"/>
    </row>
    <row r="22" spans="1:36">
      <c r="B22" s="257"/>
      <c r="C22" s="260"/>
      <c r="D22" s="257"/>
      <c r="E22" s="263"/>
      <c r="F22" s="244" t="s">
        <v>49</v>
      </c>
      <c r="H22" s="106" t="s">
        <v>28</v>
      </c>
      <c r="I22" s="107">
        <f>IF(任意分割二次!C2=1,F17/4,0)</f>
        <v>6000</v>
      </c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AC22" s="84"/>
      <c r="AD22" s="84"/>
      <c r="AE22" s="85"/>
      <c r="AF22" s="85"/>
      <c r="AG22" s="85"/>
      <c r="AH22" s="85"/>
      <c r="AI22" s="85"/>
      <c r="AJ22" s="85"/>
    </row>
    <row r="23" spans="1:36">
      <c r="B23" s="257"/>
      <c r="C23" s="260"/>
      <c r="D23" s="257"/>
      <c r="E23" s="263"/>
      <c r="F23" s="244" t="s">
        <v>102</v>
      </c>
      <c r="H23" s="108" t="s">
        <v>50</v>
      </c>
      <c r="I23" s="109">
        <f>IF(任意分割二次!C2=1,I22/任意分割二次!C3,任意分割二次!F17/2/任意分割二次!C3)</f>
        <v>3000</v>
      </c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AC23" s="84"/>
      <c r="AD23" s="84"/>
      <c r="AE23" s="88"/>
      <c r="AF23" s="84"/>
      <c r="AG23" s="88"/>
      <c r="AH23" s="88"/>
      <c r="AI23" s="88"/>
      <c r="AJ23" s="88"/>
    </row>
    <row r="24" spans="1:36" s="86" customFormat="1">
      <c r="B24" s="257"/>
      <c r="C24" s="260"/>
      <c r="D24" s="257"/>
      <c r="E24" s="263"/>
      <c r="F24" s="257"/>
      <c r="G24" s="257"/>
      <c r="H24" s="273"/>
      <c r="I24" s="269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AC24" s="84"/>
      <c r="AD24" s="84"/>
      <c r="AE24" s="88"/>
      <c r="AF24" s="84"/>
      <c r="AG24" s="88"/>
      <c r="AH24" s="88"/>
      <c r="AI24" s="88"/>
      <c r="AJ24" s="88"/>
    </row>
    <row r="25" spans="1:36">
      <c r="B25" s="257"/>
      <c r="C25" s="260"/>
      <c r="D25" s="257"/>
      <c r="E25" s="263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AC25" s="90"/>
      <c r="AD25" s="84"/>
      <c r="AE25" s="88"/>
      <c r="AF25" s="84"/>
      <c r="AG25" s="88"/>
      <c r="AH25" s="88"/>
      <c r="AI25" s="88"/>
      <c r="AJ25" s="88"/>
    </row>
    <row r="26" spans="1:36">
      <c r="B26" s="257"/>
      <c r="C26" s="260"/>
      <c r="D26" s="257"/>
      <c r="E26" s="263"/>
      <c r="F26" s="281" t="s">
        <v>51</v>
      </c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 t="s">
        <v>52</v>
      </c>
      <c r="U26" s="287"/>
      <c r="V26" s="257"/>
      <c r="AC26" s="84"/>
      <c r="AD26" s="84"/>
      <c r="AE26" s="88"/>
      <c r="AF26" s="84"/>
      <c r="AG26" s="88"/>
      <c r="AH26" s="88"/>
      <c r="AI26" s="88"/>
      <c r="AJ26" s="88"/>
    </row>
    <row r="27" spans="1:36">
      <c r="B27" s="257"/>
      <c r="C27" s="260"/>
      <c r="D27" s="257"/>
      <c r="E27" s="263"/>
      <c r="F27" s="283"/>
      <c r="G27" s="284"/>
      <c r="H27" s="288" t="s">
        <v>28</v>
      </c>
      <c r="I27" s="288" t="str">
        <f>IF(I5="","",I5)</f>
        <v>長男</v>
      </c>
      <c r="J27" s="288" t="str">
        <f>IF(J5="","",J5)</f>
        <v>長女</v>
      </c>
      <c r="K27" s="288" t="str">
        <f>IF(K5="","",K5)</f>
        <v>次女</v>
      </c>
      <c r="L27" s="288" t="str">
        <f t="shared" ref="L27:N27" si="3">IF(L5="","",L5)</f>
        <v>孫</v>
      </c>
      <c r="M27" s="288" t="str">
        <f t="shared" si="3"/>
        <v>父</v>
      </c>
      <c r="N27" s="288" t="str">
        <f t="shared" si="3"/>
        <v>兄弟</v>
      </c>
      <c r="O27" s="284"/>
      <c r="P27" s="288" t="s">
        <v>100</v>
      </c>
      <c r="Q27" s="284"/>
      <c r="R27" s="284" t="s">
        <v>99</v>
      </c>
      <c r="S27" s="284"/>
      <c r="T27" s="284" t="s">
        <v>101</v>
      </c>
      <c r="U27" s="289"/>
      <c r="V27" s="257"/>
      <c r="AC27" s="84"/>
      <c r="AD27" s="84"/>
      <c r="AE27" s="88"/>
      <c r="AF27" s="84"/>
      <c r="AG27" s="88"/>
      <c r="AH27" s="88"/>
      <c r="AI27" s="88"/>
      <c r="AJ27" s="88"/>
    </row>
    <row r="28" spans="1:36">
      <c r="B28" s="257"/>
      <c r="C28" s="260"/>
      <c r="D28" s="257"/>
      <c r="E28" s="263"/>
      <c r="F28" s="283"/>
      <c r="G28" s="284"/>
      <c r="H28" s="275">
        <f t="shared" ref="H28:N28" si="4">H17</f>
        <v>6000</v>
      </c>
      <c r="I28" s="275">
        <f t="shared" si="4"/>
        <v>2000</v>
      </c>
      <c r="J28" s="275">
        <f t="shared" si="4"/>
        <v>2000</v>
      </c>
      <c r="K28" s="275">
        <f t="shared" si="4"/>
        <v>0</v>
      </c>
      <c r="L28" s="275">
        <f t="shared" si="4"/>
        <v>6000</v>
      </c>
      <c r="M28" s="275">
        <f t="shared" si="4"/>
        <v>3000</v>
      </c>
      <c r="N28" s="275">
        <f t="shared" si="4"/>
        <v>5000</v>
      </c>
      <c r="O28" s="297"/>
      <c r="P28" s="275">
        <f>SUM(H28:N28)</f>
        <v>24000</v>
      </c>
      <c r="Q28" s="299">
        <f>P28/2</f>
        <v>12000</v>
      </c>
      <c r="R28" s="110">
        <f>KISO+SOU*(C2+C3)</f>
        <v>4800</v>
      </c>
      <c r="S28" s="111">
        <f>P28-R28</f>
        <v>19200</v>
      </c>
      <c r="T28" s="275">
        <f>IF(S28&lt;0,0,S28)</f>
        <v>19200</v>
      </c>
      <c r="U28" s="289"/>
      <c r="V28" s="257"/>
      <c r="AC28" s="84"/>
      <c r="AD28" s="84"/>
      <c r="AE28" s="88"/>
      <c r="AF28" s="84"/>
      <c r="AG28" s="88"/>
      <c r="AH28" s="88"/>
      <c r="AI28" s="88"/>
      <c r="AJ28" s="88"/>
    </row>
    <row r="29" spans="1:36">
      <c r="B29" s="258"/>
      <c r="C29" s="260"/>
      <c r="D29" s="258"/>
      <c r="E29" s="271"/>
      <c r="F29" s="283"/>
      <c r="G29" s="284"/>
      <c r="H29" s="290">
        <f t="shared" ref="H29:N29" si="5">H28/$P$28</f>
        <v>0.25</v>
      </c>
      <c r="I29" s="290">
        <f t="shared" si="5"/>
        <v>8.3333333333333329E-2</v>
      </c>
      <c r="J29" s="290">
        <f t="shared" si="5"/>
        <v>8.3333333333333329E-2</v>
      </c>
      <c r="K29" s="290">
        <f t="shared" si="5"/>
        <v>0</v>
      </c>
      <c r="L29" s="290">
        <f t="shared" si="5"/>
        <v>0.25</v>
      </c>
      <c r="M29" s="290">
        <f t="shared" si="5"/>
        <v>0.125</v>
      </c>
      <c r="N29" s="290">
        <f t="shared" si="5"/>
        <v>0.20833333333333334</v>
      </c>
      <c r="O29" s="291"/>
      <c r="P29" s="291">
        <f>SUM(H29:N29)</f>
        <v>1</v>
      </c>
      <c r="Q29" s="284"/>
      <c r="R29" s="284"/>
      <c r="S29" s="292"/>
      <c r="T29" s="284"/>
      <c r="U29" s="289"/>
      <c r="V29" s="257"/>
      <c r="AC29" s="84"/>
      <c r="AD29" s="84"/>
      <c r="AE29" s="88"/>
      <c r="AF29" s="84"/>
      <c r="AG29" s="88"/>
      <c r="AH29" s="88"/>
      <c r="AI29" s="88"/>
      <c r="AJ29" s="88"/>
    </row>
    <row r="30" spans="1:36">
      <c r="B30" s="257"/>
      <c r="C30" s="260"/>
      <c r="D30" s="257"/>
      <c r="E30" s="263"/>
      <c r="F30" s="283"/>
      <c r="G30" s="284"/>
      <c r="H30" s="293" t="s">
        <v>53</v>
      </c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9"/>
      <c r="V30" s="257"/>
      <c r="AC30" s="84"/>
      <c r="AD30" s="84"/>
      <c r="AE30" s="88"/>
      <c r="AF30" s="84"/>
      <c r="AG30" s="92"/>
      <c r="AH30" s="92"/>
      <c r="AI30" s="92"/>
      <c r="AJ30" s="92"/>
    </row>
    <row r="31" spans="1:36" s="86" customFormat="1">
      <c r="A31" s="112"/>
      <c r="B31" s="257"/>
      <c r="C31" s="260"/>
      <c r="D31" s="257"/>
      <c r="E31" s="263"/>
      <c r="F31" s="283"/>
      <c r="G31" s="284"/>
      <c r="H31" s="114">
        <f>IF(C3=0,1,IF(C2=1,50%,0))</f>
        <v>0.5</v>
      </c>
      <c r="I31" s="114">
        <f>IF(C3=0,0,(1-H31)*1/C3)</f>
        <v>0.25</v>
      </c>
      <c r="J31" s="114">
        <f>I31*IF(C3&gt;1,1,0)</f>
        <v>0.25</v>
      </c>
      <c r="K31" s="114">
        <f>J31*IF(C3&gt;2,1,0)</f>
        <v>0</v>
      </c>
      <c r="L31" s="114">
        <f>K31*IF(C3=4,1,0)</f>
        <v>0</v>
      </c>
      <c r="M31" s="114"/>
      <c r="N31" s="114"/>
      <c r="O31" s="291"/>
      <c r="P31" s="115">
        <f>SUM(H31:N31)</f>
        <v>1</v>
      </c>
      <c r="Q31" s="284"/>
      <c r="R31" s="284"/>
      <c r="S31" s="284"/>
      <c r="T31" s="284"/>
      <c r="U31" s="289"/>
      <c r="V31" s="257"/>
      <c r="W31" s="116" t="s">
        <v>54</v>
      </c>
      <c r="X31" s="116"/>
      <c r="Y31" s="116"/>
      <c r="AC31" s="84"/>
      <c r="AD31" s="84"/>
      <c r="AE31" s="84"/>
      <c r="AF31" s="84"/>
      <c r="AG31" s="84"/>
      <c r="AH31" s="84"/>
      <c r="AI31" s="84"/>
      <c r="AJ31" s="84"/>
    </row>
    <row r="32" spans="1:36">
      <c r="A32" s="117"/>
      <c r="B32" s="257"/>
      <c r="C32" s="260"/>
      <c r="D32" s="257"/>
      <c r="E32" s="263"/>
      <c r="F32" s="283"/>
      <c r="G32" s="284"/>
      <c r="H32" s="110">
        <f>$T$28*H31</f>
        <v>9600</v>
      </c>
      <c r="I32" s="110">
        <f>$T$28*I31</f>
        <v>4800</v>
      </c>
      <c r="J32" s="110">
        <f>$T$28*J31</f>
        <v>4800</v>
      </c>
      <c r="K32" s="110">
        <f>$T$28*K31</f>
        <v>0</v>
      </c>
      <c r="L32" s="110">
        <f>$T$28*L31</f>
        <v>0</v>
      </c>
      <c r="M32" s="110"/>
      <c r="N32" s="110"/>
      <c r="O32" s="295"/>
      <c r="P32" s="110">
        <f>SUM(H32:N32)</f>
        <v>19200</v>
      </c>
      <c r="Q32" s="284"/>
      <c r="R32" s="284"/>
      <c r="S32" s="284"/>
      <c r="T32" s="284"/>
      <c r="U32" s="289"/>
      <c r="V32" s="257"/>
      <c r="W32" s="118">
        <v>16</v>
      </c>
      <c r="X32" s="119">
        <f>IF(H28&lt;=16000,0,1)</f>
        <v>0</v>
      </c>
      <c r="Y32" s="120">
        <f>(H28-16000)/P28</f>
        <v>-0.41666666666666669</v>
      </c>
      <c r="AC32" s="84"/>
      <c r="AD32" s="84"/>
      <c r="AE32" s="85"/>
      <c r="AF32" s="85"/>
      <c r="AG32" s="85"/>
      <c r="AH32" s="85"/>
      <c r="AI32" s="85"/>
      <c r="AJ32" s="85"/>
    </row>
    <row r="33" spans="1:36">
      <c r="A33" s="117"/>
      <c r="B33" s="257"/>
      <c r="C33" s="260"/>
      <c r="D33" s="257"/>
      <c r="E33" s="263"/>
      <c r="F33" s="283"/>
      <c r="G33" s="284"/>
      <c r="H33" s="284" t="s">
        <v>55</v>
      </c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9"/>
      <c r="V33" s="257"/>
      <c r="W33" s="118">
        <v>50</v>
      </c>
      <c r="X33" s="119">
        <f>IF(H29&lt;=0.5,0,1)</f>
        <v>0</v>
      </c>
      <c r="Y33" s="120">
        <f>(P28*0.5-H28)/P28*-1</f>
        <v>-0.25</v>
      </c>
      <c r="AC33" s="84"/>
      <c r="AD33" s="84"/>
      <c r="AE33" s="88"/>
      <c r="AF33" s="84"/>
      <c r="AG33" s="88"/>
      <c r="AH33" s="88"/>
      <c r="AI33" s="88"/>
      <c r="AJ33" s="88"/>
    </row>
    <row r="34" spans="1:36">
      <c r="A34" s="117"/>
      <c r="B34" s="259"/>
      <c r="C34" s="261"/>
      <c r="D34" s="259"/>
      <c r="E34" s="272"/>
      <c r="F34" s="283"/>
      <c r="G34" s="284"/>
      <c r="H34" s="110">
        <f>H32*VLOOKUP(H32,TBL,2)/100-VLOOKUP(H32,TBL,3)</f>
        <v>2180</v>
      </c>
      <c r="I34" s="110">
        <f>I32*VLOOKUP(I32,TBL,2)/100-VLOOKUP(I32,TBL,3)</f>
        <v>760</v>
      </c>
      <c r="J34" s="110">
        <f>J32*VLOOKUP(J32,TBL,2)/100-VLOOKUP(J32,TBL,3)</f>
        <v>760</v>
      </c>
      <c r="K34" s="110">
        <f>K32*VLOOKUP(K32,TBL,2)/100-VLOOKUP(K32,TBL,3)</f>
        <v>0</v>
      </c>
      <c r="L34" s="110">
        <f>L32*VLOOKUP(L32,TBL,2)/100-VLOOKUP(L32,TBL,3)</f>
        <v>0</v>
      </c>
      <c r="M34" s="110"/>
      <c r="N34" s="110"/>
      <c r="O34" s="295"/>
      <c r="P34" s="243">
        <f>SUM(H34:L34)</f>
        <v>3700</v>
      </c>
      <c r="Q34" s="284"/>
      <c r="R34" s="284"/>
      <c r="S34" s="284"/>
      <c r="T34" s="284"/>
      <c r="U34" s="289"/>
      <c r="V34" s="257"/>
      <c r="W34" s="116"/>
      <c r="X34" s="121">
        <f>X32*X33</f>
        <v>0</v>
      </c>
      <c r="Y34" s="116"/>
      <c r="AC34" s="84"/>
      <c r="AD34" s="84"/>
      <c r="AE34" s="88"/>
      <c r="AF34" s="84"/>
      <c r="AG34" s="88"/>
      <c r="AH34" s="88"/>
      <c r="AI34" s="88"/>
      <c r="AJ34" s="88"/>
    </row>
    <row r="35" spans="1:36">
      <c r="A35" s="117"/>
      <c r="B35" s="258"/>
      <c r="C35" s="260"/>
      <c r="D35" s="258"/>
      <c r="E35" s="271"/>
      <c r="F35" s="283"/>
      <c r="G35" s="284"/>
      <c r="H35" s="284" t="s">
        <v>56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9"/>
      <c r="V35" s="257"/>
      <c r="AC35" s="84"/>
      <c r="AD35" s="84"/>
      <c r="AE35" s="88"/>
      <c r="AF35" s="84"/>
      <c r="AG35" s="88"/>
      <c r="AH35" s="88"/>
      <c r="AI35" s="88"/>
      <c r="AJ35" s="88"/>
    </row>
    <row r="36" spans="1:36">
      <c r="A36" s="117"/>
      <c r="B36" s="257"/>
      <c r="C36" s="260"/>
      <c r="D36" s="257"/>
      <c r="E36" s="263"/>
      <c r="F36" s="283"/>
      <c r="G36" s="284"/>
      <c r="H36" s="110">
        <f>$P$34*H29</f>
        <v>925</v>
      </c>
      <c r="I36" s="122">
        <f t="shared" ref="I36:N36" si="6">$P$34*I29</f>
        <v>308.33333333333331</v>
      </c>
      <c r="J36" s="110">
        <f t="shared" si="6"/>
        <v>308.33333333333331</v>
      </c>
      <c r="K36" s="110">
        <f t="shared" si="6"/>
        <v>0</v>
      </c>
      <c r="L36" s="228">
        <f t="shared" si="6"/>
        <v>925</v>
      </c>
      <c r="M36" s="110">
        <f t="shared" si="6"/>
        <v>462.5</v>
      </c>
      <c r="N36" s="110">
        <f t="shared" si="6"/>
        <v>770.83333333333337</v>
      </c>
      <c r="O36" s="299">
        <f>$P$34*O29*1.2</f>
        <v>0</v>
      </c>
      <c r="P36" s="243">
        <f>SUM(H36:O36)</f>
        <v>3700</v>
      </c>
      <c r="Q36" s="284"/>
      <c r="R36" s="284"/>
      <c r="S36" s="284"/>
      <c r="T36" s="284"/>
      <c r="U36" s="289"/>
      <c r="V36" s="257"/>
      <c r="AC36" s="84"/>
      <c r="AD36" s="84"/>
      <c r="AE36" s="88"/>
      <c r="AF36" s="84"/>
      <c r="AG36" s="88"/>
      <c r="AH36" s="88"/>
      <c r="AI36" s="88"/>
      <c r="AJ36" s="88"/>
    </row>
    <row r="37" spans="1:36">
      <c r="A37" s="117"/>
      <c r="B37" s="257"/>
      <c r="C37" s="260"/>
      <c r="D37" s="257"/>
      <c r="E37" s="263"/>
      <c r="F37" s="283"/>
      <c r="G37" s="284"/>
      <c r="H37" s="284" t="s">
        <v>57</v>
      </c>
      <c r="I37" s="284"/>
      <c r="J37" s="284"/>
      <c r="K37" s="284"/>
      <c r="L37" s="294" t="s">
        <v>98</v>
      </c>
      <c r="M37" s="284"/>
      <c r="N37" s="294" t="s">
        <v>98</v>
      </c>
      <c r="O37" s="284"/>
      <c r="P37" s="295"/>
      <c r="Q37" s="284"/>
      <c r="R37" s="284"/>
      <c r="S37" s="284"/>
      <c r="T37" s="295"/>
      <c r="U37" s="289"/>
      <c r="V37" s="257"/>
      <c r="AC37" s="84"/>
      <c r="AD37" s="84"/>
      <c r="AE37" s="88"/>
      <c r="AF37" s="84"/>
      <c r="AG37" s="88"/>
      <c r="AH37" s="88"/>
      <c r="AI37" s="88"/>
      <c r="AJ37" s="88"/>
    </row>
    <row r="38" spans="1:36">
      <c r="B38" s="257"/>
      <c r="C38" s="260"/>
      <c r="D38" s="257"/>
      <c r="E38" s="263"/>
      <c r="F38" s="283"/>
      <c r="G38" s="284"/>
      <c r="H38" s="123">
        <f>IF(Y32&gt;Y33,Y33,Y32)*P34*X34</f>
        <v>0</v>
      </c>
      <c r="I38" s="104">
        <f>I36</f>
        <v>308.33333333333331</v>
      </c>
      <c r="J38" s="104">
        <f>J36</f>
        <v>308.33333333333331</v>
      </c>
      <c r="K38" s="104">
        <f>K36</f>
        <v>0</v>
      </c>
      <c r="L38" s="104">
        <f>L36*(1+$R$38)</f>
        <v>1110</v>
      </c>
      <c r="M38" s="104">
        <f>M36</f>
        <v>462.5</v>
      </c>
      <c r="N38" s="104">
        <f>N36*(1+$R$38)</f>
        <v>925</v>
      </c>
      <c r="O38" s="298"/>
      <c r="P38" s="124">
        <f>SUM(H38:O38)</f>
        <v>3114.1666666666665</v>
      </c>
      <c r="Q38" s="284"/>
      <c r="R38" s="300">
        <v>0.2</v>
      </c>
      <c r="S38" s="301"/>
      <c r="T38" s="301" t="s">
        <v>98</v>
      </c>
      <c r="U38" s="289"/>
      <c r="V38" s="257"/>
      <c r="AC38" s="84"/>
      <c r="AD38" s="84"/>
      <c r="AE38" s="88"/>
      <c r="AF38" s="84"/>
      <c r="AG38" s="88"/>
      <c r="AH38" s="88"/>
      <c r="AI38" s="88"/>
      <c r="AJ38" s="88"/>
    </row>
    <row r="39" spans="1:36">
      <c r="B39" s="257"/>
      <c r="C39" s="260"/>
      <c r="D39" s="257"/>
      <c r="E39" s="263"/>
      <c r="F39" s="285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96"/>
      <c r="V39" s="257"/>
      <c r="AC39" s="84"/>
      <c r="AD39" s="84"/>
      <c r="AE39" s="88"/>
      <c r="AF39" s="84"/>
      <c r="AG39" s="92"/>
      <c r="AH39" s="92"/>
      <c r="AI39" s="92"/>
      <c r="AJ39" s="92"/>
    </row>
    <row r="40" spans="1:36">
      <c r="B40" s="257"/>
      <c r="C40" s="260"/>
      <c r="D40" s="257"/>
      <c r="E40" s="263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</row>
    <row r="41" spans="1:36">
      <c r="B41" s="257"/>
      <c r="C41" s="260"/>
      <c r="D41" s="257"/>
      <c r="E41" s="263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</row>
    <row r="43" spans="1:36">
      <c r="O43" s="84"/>
      <c r="P43" s="87"/>
    </row>
    <row r="46" spans="1:36">
      <c r="O46" s="84"/>
      <c r="R46" s="125"/>
      <c r="S46" s="125"/>
      <c r="T46" s="125"/>
    </row>
    <row r="47" spans="1:36">
      <c r="O47" s="89"/>
    </row>
    <row r="49" spans="3:18">
      <c r="C49" s="84"/>
      <c r="D49" s="84"/>
      <c r="E49" s="255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3:18">
      <c r="C50" s="84"/>
      <c r="D50" s="84"/>
      <c r="E50" s="255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3:18">
      <c r="C51" s="84"/>
      <c r="D51" s="84"/>
      <c r="E51" s="255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3:18">
      <c r="C52" s="84"/>
      <c r="D52" s="84"/>
      <c r="E52" s="255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3:18">
      <c r="C53" s="84"/>
      <c r="D53" s="84"/>
      <c r="E53" s="255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3:18">
      <c r="C54" s="84"/>
      <c r="D54" s="88"/>
      <c r="E54" s="255"/>
      <c r="F54" s="84"/>
      <c r="G54" s="84"/>
      <c r="H54" s="88"/>
      <c r="I54" s="88"/>
      <c r="J54" s="88"/>
      <c r="K54" s="88"/>
      <c r="L54" s="88"/>
      <c r="M54" s="88"/>
      <c r="N54" s="88"/>
      <c r="O54" s="88"/>
      <c r="P54" s="88"/>
      <c r="Q54" s="84"/>
      <c r="R54" s="84"/>
    </row>
    <row r="55" spans="3:18">
      <c r="C55" s="84"/>
      <c r="D55" s="88"/>
      <c r="E55" s="255"/>
      <c r="F55" s="84"/>
      <c r="G55" s="84"/>
      <c r="H55" s="88"/>
      <c r="I55" s="88"/>
      <c r="J55" s="88"/>
      <c r="K55" s="88"/>
      <c r="L55" s="88"/>
      <c r="M55" s="88"/>
      <c r="N55" s="88"/>
      <c r="O55" s="88"/>
      <c r="P55" s="88"/>
      <c r="Q55" s="92"/>
      <c r="R55" s="84"/>
    </row>
    <row r="56" spans="3:18">
      <c r="C56" s="84"/>
      <c r="D56" s="88"/>
      <c r="E56" s="255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3:18">
      <c r="C57" s="84"/>
      <c r="D57" s="88"/>
      <c r="E57" s="255"/>
      <c r="F57" s="84"/>
      <c r="G57" s="84"/>
      <c r="H57" s="88"/>
      <c r="I57" s="88"/>
      <c r="J57" s="88"/>
      <c r="K57" s="88"/>
      <c r="L57" s="88"/>
      <c r="M57" s="88"/>
      <c r="N57" s="88"/>
      <c r="O57" s="88"/>
      <c r="P57" s="88"/>
      <c r="Q57" s="84"/>
      <c r="R57" s="84"/>
    </row>
    <row r="58" spans="3:18">
      <c r="C58" s="84"/>
      <c r="D58" s="88"/>
      <c r="E58" s="255"/>
      <c r="F58" s="84"/>
      <c r="G58" s="84"/>
      <c r="H58" s="88"/>
      <c r="I58" s="88"/>
      <c r="J58" s="88"/>
      <c r="K58" s="88"/>
      <c r="L58" s="88"/>
      <c r="M58" s="88"/>
      <c r="N58" s="88"/>
      <c r="O58" s="88"/>
      <c r="P58" s="88"/>
      <c r="Q58" s="84"/>
      <c r="R58" s="84"/>
    </row>
    <row r="59" spans="3:18">
      <c r="C59" s="84"/>
      <c r="D59" s="88"/>
      <c r="E59" s="255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</row>
    <row r="60" spans="3:18">
      <c r="C60" s="256"/>
      <c r="D60" s="88"/>
      <c r="E60" s="255"/>
      <c r="F60" s="84"/>
      <c r="G60" s="84"/>
      <c r="H60" s="88"/>
      <c r="I60" s="88"/>
      <c r="J60" s="88"/>
      <c r="K60" s="88"/>
      <c r="L60" s="88"/>
      <c r="M60" s="88"/>
      <c r="N60" s="88"/>
      <c r="O60" s="88"/>
      <c r="P60" s="88"/>
      <c r="Q60" s="84"/>
      <c r="R60" s="84"/>
    </row>
    <row r="61" spans="3:18">
      <c r="C61" s="84"/>
      <c r="D61" s="92"/>
      <c r="E61" s="255"/>
      <c r="F61" s="84"/>
      <c r="G61" s="84"/>
      <c r="H61" s="88"/>
      <c r="I61" s="88"/>
      <c r="J61" s="88"/>
      <c r="K61" s="88"/>
      <c r="L61" s="88"/>
      <c r="M61" s="88"/>
      <c r="N61" s="88"/>
      <c r="O61" s="88"/>
      <c r="P61" s="88"/>
      <c r="Q61" s="84"/>
      <c r="R61" s="84"/>
    </row>
    <row r="62" spans="3:18">
      <c r="C62" s="84"/>
      <c r="D62" s="113"/>
      <c r="E62" s="255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</row>
    <row r="63" spans="3:18">
      <c r="C63" s="84"/>
      <c r="D63" s="84"/>
      <c r="E63" s="255"/>
      <c r="F63" s="84"/>
      <c r="G63" s="84"/>
      <c r="H63" s="84"/>
      <c r="I63" s="92"/>
      <c r="J63" s="84"/>
      <c r="K63" s="84"/>
      <c r="L63" s="84"/>
      <c r="M63" s="84"/>
      <c r="N63" s="84"/>
      <c r="O63" s="84"/>
      <c r="P63" s="84"/>
      <c r="Q63" s="84"/>
      <c r="R63" s="84"/>
    </row>
    <row r="64" spans="3:18">
      <c r="I64" s="125"/>
    </row>
  </sheetData>
  <sheetProtection sheet="1" objects="1" scenarios="1" selectLockedCells="1"/>
  <phoneticPr fontId="4"/>
  <pageMargins left="0.75" right="0.75" top="1" bottom="1" header="0.51200000000000001" footer="0.51200000000000001"/>
  <pageSetup paperSize="9" scale="85" orientation="landscape" verticalDpi="0"/>
  <headerFooter alignWithMargins="0"/>
  <rowBreaks count="1" manualBreakCount="1">
    <brk id="4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 enableFormatConditionsCalculation="0"/>
  <dimension ref="A1:K66"/>
  <sheetViews>
    <sheetView showGridLines="0" showRuler="0" workbookViewId="0">
      <pane xSplit="1" ySplit="1" topLeftCell="B2" activePane="bottomRight" state="frozen"/>
      <selection activeCell="B7" sqref="B7:B34"/>
      <selection pane="topRight" activeCell="B7" sqref="B7:B34"/>
      <selection pane="bottomLeft" activeCell="B7" sqref="B7:B34"/>
      <selection pane="bottomRight" activeCell="I35" sqref="I35"/>
    </sheetView>
  </sheetViews>
  <sheetFormatPr baseColWidth="12" defaultColWidth="12.83203125" defaultRowHeight="17" x14ac:dyDescent="0"/>
  <cols>
    <col min="1" max="16384" width="12.83203125" style="126"/>
  </cols>
  <sheetData>
    <row r="1" spans="1:11" ht="16.5" customHeight="1"/>
    <row r="2" spans="1:11">
      <c r="A2" s="126" t="s">
        <v>58</v>
      </c>
      <c r="G2" s="126" t="s">
        <v>59</v>
      </c>
    </row>
    <row r="3" spans="1:11">
      <c r="B3" s="127">
        <v>43761</v>
      </c>
    </row>
    <row r="4" spans="1:11">
      <c r="B4" s="128" t="s">
        <v>60</v>
      </c>
      <c r="C4" s="128"/>
      <c r="D4" s="129" t="s">
        <v>59</v>
      </c>
      <c r="G4" s="126" t="s">
        <v>62</v>
      </c>
    </row>
    <row r="5" spans="1:11">
      <c r="A5" s="130" t="s">
        <v>61</v>
      </c>
      <c r="B5" s="191">
        <v>-10000</v>
      </c>
      <c r="C5" s="192">
        <v>0</v>
      </c>
      <c r="D5" s="193">
        <v>0</v>
      </c>
      <c r="G5" s="126" t="s">
        <v>63</v>
      </c>
      <c r="H5" s="131">
        <v>110</v>
      </c>
    </row>
    <row r="6" spans="1:11">
      <c r="B6" s="194">
        <v>1.0000000000000001E-5</v>
      </c>
      <c r="C6" s="195">
        <v>0.15105000000000002</v>
      </c>
      <c r="D6" s="196">
        <v>0</v>
      </c>
      <c r="G6" s="126" t="s">
        <v>64</v>
      </c>
    </row>
    <row r="7" spans="1:11">
      <c r="B7" s="194">
        <v>195.00001</v>
      </c>
      <c r="C7" s="195">
        <v>0.2021</v>
      </c>
      <c r="D7" s="196">
        <v>9.75</v>
      </c>
      <c r="G7" s="126" t="s">
        <v>65</v>
      </c>
      <c r="H7" s="131">
        <v>600</v>
      </c>
    </row>
    <row r="8" spans="1:11">
      <c r="B8" s="194">
        <v>330.00000999999997</v>
      </c>
      <c r="C8" s="195">
        <v>0.30420000000000003</v>
      </c>
      <c r="D8" s="196">
        <v>42.75</v>
      </c>
      <c r="G8" s="126" t="s">
        <v>66</v>
      </c>
      <c r="H8" s="131">
        <v>3000</v>
      </c>
    </row>
    <row r="9" spans="1:11">
      <c r="B9" s="194">
        <v>695.00000999999997</v>
      </c>
      <c r="C9" s="195">
        <v>0.33482999999999996</v>
      </c>
      <c r="D9" s="196">
        <v>63.6</v>
      </c>
      <c r="H9" s="126">
        <v>2000</v>
      </c>
      <c r="I9" s="126">
        <v>0</v>
      </c>
    </row>
    <row r="10" spans="1:11">
      <c r="B10" s="194">
        <v>900.00000999999997</v>
      </c>
      <c r="C10" s="195">
        <v>0.43693000000000004</v>
      </c>
      <c r="D10" s="196">
        <v>153.6</v>
      </c>
      <c r="G10" s="126" t="s">
        <v>67</v>
      </c>
    </row>
    <row r="11" spans="1:11">
      <c r="B11" s="194">
        <v>1800.00001</v>
      </c>
      <c r="C11" s="195">
        <v>0.50839999999999996</v>
      </c>
      <c r="D11" s="196">
        <v>279.60000000000002</v>
      </c>
      <c r="G11" s="126" t="s">
        <v>68</v>
      </c>
      <c r="H11" s="131">
        <v>2500</v>
      </c>
    </row>
    <row r="12" spans="1:11" s="132" customFormat="1">
      <c r="B12" s="197">
        <v>4000.0000100000002</v>
      </c>
      <c r="C12" s="198">
        <v>0.55945</v>
      </c>
      <c r="D12" s="199">
        <v>479.6</v>
      </c>
      <c r="G12" s="126">
        <v>-12000</v>
      </c>
      <c r="H12" s="133">
        <v>0.2</v>
      </c>
      <c r="I12" s="126"/>
      <c r="J12" s="126">
        <v>0</v>
      </c>
      <c r="K12" s="126"/>
    </row>
    <row r="13" spans="1:11" s="132" customFormat="1">
      <c r="C13" s="134"/>
      <c r="D13" s="135"/>
      <c r="G13" s="126"/>
      <c r="H13" s="126"/>
      <c r="I13" s="126"/>
      <c r="J13" s="126"/>
      <c r="K13" s="126"/>
    </row>
    <row r="14" spans="1:11" s="132" customFormat="1">
      <c r="B14" s="127">
        <v>35000</v>
      </c>
      <c r="D14" s="135"/>
      <c r="G14" s="126" t="s">
        <v>70</v>
      </c>
      <c r="H14" s="131">
        <v>50</v>
      </c>
      <c r="I14" s="126">
        <f>IF(H14&gt;=20,20,H14)</f>
        <v>20</v>
      </c>
      <c r="J14" s="131">
        <v>40</v>
      </c>
      <c r="K14" s="137">
        <f>I14*J14</f>
        <v>800</v>
      </c>
    </row>
    <row r="15" spans="1:11" s="132" customFormat="1">
      <c r="B15" s="138" t="s">
        <v>71</v>
      </c>
      <c r="C15" s="126" t="s">
        <v>69</v>
      </c>
      <c r="D15" s="139"/>
      <c r="G15" s="126"/>
      <c r="H15" s="126"/>
      <c r="I15" s="126">
        <f>IF(H14&gt;20,H14-20,0)</f>
        <v>30</v>
      </c>
      <c r="J15" s="131">
        <v>70</v>
      </c>
      <c r="K15" s="137">
        <f>I15*J15</f>
        <v>2100</v>
      </c>
    </row>
    <row r="16" spans="1:11" s="132" customFormat="1">
      <c r="A16" s="132" t="s">
        <v>87</v>
      </c>
      <c r="B16" s="200">
        <v>-10000</v>
      </c>
      <c r="C16" s="201">
        <v>0</v>
      </c>
      <c r="D16" s="202">
        <v>0</v>
      </c>
      <c r="G16" s="126" t="s">
        <v>69</v>
      </c>
      <c r="H16" s="126"/>
      <c r="I16" s="126"/>
      <c r="J16" s="126"/>
      <c r="K16" s="126"/>
    </row>
    <row r="17" spans="1:8" s="132" customFormat="1">
      <c r="B17" s="203">
        <v>1.0000000000000001E-5</v>
      </c>
      <c r="C17" s="204">
        <v>0.15</v>
      </c>
      <c r="D17" s="205">
        <v>0</v>
      </c>
      <c r="H17" s="140"/>
    </row>
    <row r="18" spans="1:8" s="132" customFormat="1">
      <c r="B18" s="203">
        <v>195.00001</v>
      </c>
      <c r="C18" s="204">
        <v>0.2</v>
      </c>
      <c r="D18" s="205">
        <v>9.75</v>
      </c>
      <c r="H18" s="140"/>
    </row>
    <row r="19" spans="1:8" s="132" customFormat="1">
      <c r="B19" s="203">
        <v>330.00000999999997</v>
      </c>
      <c r="C19" s="204">
        <v>0.3</v>
      </c>
      <c r="D19" s="205">
        <v>42.75</v>
      </c>
      <c r="G19" s="132" t="s">
        <v>92</v>
      </c>
      <c r="H19" s="140"/>
    </row>
    <row r="20" spans="1:8" s="132" customFormat="1">
      <c r="B20" s="203">
        <v>695.00000999999997</v>
      </c>
      <c r="C20" s="204">
        <v>0.33</v>
      </c>
      <c r="D20" s="205">
        <v>63.6</v>
      </c>
      <c r="G20" s="132" t="s">
        <v>93</v>
      </c>
      <c r="H20" s="223">
        <v>500</v>
      </c>
    </row>
    <row r="21" spans="1:8" s="132" customFormat="1">
      <c r="B21" s="206">
        <v>900.00000999999997</v>
      </c>
      <c r="C21" s="204">
        <v>0.43</v>
      </c>
      <c r="D21" s="205">
        <v>153.6</v>
      </c>
      <c r="H21" s="140"/>
    </row>
    <row r="22" spans="1:8" s="132" customFormat="1">
      <c r="B22" s="207">
        <v>1800.00001</v>
      </c>
      <c r="C22" s="208">
        <v>0.5</v>
      </c>
      <c r="D22" s="209">
        <v>279.60000000000002</v>
      </c>
      <c r="H22" s="140"/>
    </row>
    <row r="23" spans="1:8">
      <c r="B23" s="210">
        <v>4000.0000100000002</v>
      </c>
      <c r="C23" s="198">
        <v>0.55000000000000004</v>
      </c>
      <c r="D23" s="199">
        <v>479.6</v>
      </c>
    </row>
    <row r="24" spans="1:8">
      <c r="B24" s="136"/>
      <c r="C24" s="134"/>
      <c r="D24" s="135"/>
    </row>
    <row r="26" spans="1:8">
      <c r="B26" s="141"/>
      <c r="D26" s="129"/>
    </row>
    <row r="27" spans="1:8">
      <c r="B27" s="143" t="s">
        <v>84</v>
      </c>
      <c r="C27" s="142">
        <v>43101</v>
      </c>
      <c r="D27" s="144"/>
      <c r="F27" s="145"/>
    </row>
    <row r="28" spans="1:8">
      <c r="A28" s="126" t="s">
        <v>88</v>
      </c>
      <c r="B28" s="220">
        <v>-1000</v>
      </c>
      <c r="C28" s="146">
        <v>0</v>
      </c>
      <c r="D28" s="147">
        <v>0</v>
      </c>
      <c r="F28" s="145"/>
    </row>
    <row r="29" spans="1:8">
      <c r="B29" s="221">
        <v>1E-4</v>
      </c>
      <c r="C29" s="148">
        <v>0</v>
      </c>
      <c r="D29" s="149">
        <v>65</v>
      </c>
    </row>
    <row r="30" spans="1:8">
      <c r="B30" s="221">
        <v>162.5001</v>
      </c>
      <c r="C30" s="148">
        <v>0.4</v>
      </c>
      <c r="D30" s="149">
        <v>0</v>
      </c>
    </row>
    <row r="31" spans="1:8">
      <c r="B31" s="221">
        <v>180.0001</v>
      </c>
      <c r="C31" s="148">
        <v>0.3</v>
      </c>
      <c r="D31" s="149">
        <v>18</v>
      </c>
    </row>
    <row r="32" spans="1:8">
      <c r="B32" s="221">
        <v>360.00009999999997</v>
      </c>
      <c r="C32" s="148">
        <v>0.2</v>
      </c>
      <c r="D32" s="149">
        <v>54</v>
      </c>
    </row>
    <row r="33" spans="1:5">
      <c r="B33" s="221">
        <v>660.00000999999997</v>
      </c>
      <c r="C33" s="148">
        <v>0.1</v>
      </c>
      <c r="D33" s="149">
        <v>120</v>
      </c>
    </row>
    <row r="34" spans="1:5">
      <c r="B34" s="221">
        <v>1000.00001</v>
      </c>
      <c r="C34" s="148">
        <v>0</v>
      </c>
      <c r="D34" s="149">
        <v>220</v>
      </c>
    </row>
    <row r="35" spans="1:5">
      <c r="B35" s="222">
        <v>4000.0000100000002</v>
      </c>
      <c r="C35" s="150">
        <v>0</v>
      </c>
      <c r="D35" s="151">
        <v>220</v>
      </c>
      <c r="E35" s="126" t="s">
        <v>72</v>
      </c>
    </row>
    <row r="37" spans="1:5">
      <c r="B37" s="126" t="s">
        <v>73</v>
      </c>
    </row>
    <row r="38" spans="1:5">
      <c r="B38" s="152">
        <v>0.31</v>
      </c>
    </row>
    <row r="40" spans="1:5">
      <c r="B40" s="153" t="s">
        <v>74</v>
      </c>
      <c r="C40" s="153"/>
      <c r="D40" s="153"/>
    </row>
    <row r="41" spans="1:5">
      <c r="B41" s="153" t="s">
        <v>75</v>
      </c>
      <c r="C41" s="153"/>
      <c r="D41" s="153"/>
    </row>
    <row r="42" spans="1:5">
      <c r="D42" s="155"/>
    </row>
    <row r="43" spans="1:5">
      <c r="A43" s="154" t="s">
        <v>76</v>
      </c>
      <c r="B43" s="211">
        <v>-10000</v>
      </c>
      <c r="C43" s="156">
        <v>0</v>
      </c>
      <c r="D43" s="157">
        <v>0</v>
      </c>
    </row>
    <row r="44" spans="1:5">
      <c r="B44" s="212">
        <v>0</v>
      </c>
      <c r="C44" s="158">
        <v>0.1</v>
      </c>
      <c r="D44" s="159">
        <v>0</v>
      </c>
    </row>
    <row r="45" spans="1:5">
      <c r="B45" s="212">
        <v>1000.001</v>
      </c>
      <c r="C45" s="158">
        <v>0.15</v>
      </c>
      <c r="D45" s="159">
        <v>50</v>
      </c>
    </row>
    <row r="46" spans="1:5">
      <c r="B46" s="212">
        <v>3000.0010000000002</v>
      </c>
      <c r="C46" s="158">
        <v>0.2</v>
      </c>
      <c r="D46" s="159">
        <v>200</v>
      </c>
    </row>
    <row r="47" spans="1:5">
      <c r="B47" s="212">
        <v>5000.0010000000002</v>
      </c>
      <c r="C47" s="158">
        <v>0.3</v>
      </c>
      <c r="D47" s="159">
        <v>700</v>
      </c>
    </row>
    <row r="48" spans="1:5">
      <c r="B48" s="212">
        <v>10000.001</v>
      </c>
      <c r="C48" s="158">
        <v>0.4</v>
      </c>
      <c r="D48" s="159">
        <v>1700</v>
      </c>
    </row>
    <row r="49" spans="1:9">
      <c r="B49" s="213">
        <v>20000.001</v>
      </c>
      <c r="C49" s="160">
        <v>0.45</v>
      </c>
      <c r="D49" s="161">
        <v>2700</v>
      </c>
    </row>
    <row r="50" spans="1:9">
      <c r="B50" s="213">
        <v>30000.001</v>
      </c>
      <c r="C50" s="160">
        <v>0.5</v>
      </c>
      <c r="D50" s="161">
        <v>4200</v>
      </c>
    </row>
    <row r="51" spans="1:9">
      <c r="B51" s="214">
        <v>60000.000999999997</v>
      </c>
      <c r="C51" s="162">
        <v>0.55000000000000004</v>
      </c>
      <c r="D51" s="163">
        <v>7200</v>
      </c>
    </row>
    <row r="52" spans="1:9">
      <c r="B52" s="164"/>
    </row>
    <row r="54" spans="1:9">
      <c r="F54" s="132"/>
      <c r="G54" s="132"/>
      <c r="H54" s="132"/>
      <c r="I54" s="132"/>
    </row>
    <row r="55" spans="1:9" ht="18">
      <c r="B55" s="215" t="s">
        <v>85</v>
      </c>
      <c r="C55" s="153"/>
      <c r="D55" s="153"/>
    </row>
    <row r="56" spans="1:9">
      <c r="B56" s="165" t="s">
        <v>77</v>
      </c>
      <c r="C56" s="126" t="s">
        <v>86</v>
      </c>
      <c r="D56" s="165"/>
    </row>
    <row r="57" spans="1:9" ht="18">
      <c r="A57" s="154" t="s">
        <v>78</v>
      </c>
      <c r="B57" s="216">
        <v>-10000</v>
      </c>
      <c r="C57" s="166">
        <v>0</v>
      </c>
      <c r="D57" s="167">
        <v>0</v>
      </c>
    </row>
    <row r="58" spans="1:9" ht="18">
      <c r="B58" s="217">
        <v>0</v>
      </c>
      <c r="C58" s="168">
        <v>0.1</v>
      </c>
      <c r="D58" s="169">
        <v>0</v>
      </c>
    </row>
    <row r="59" spans="1:9" ht="18">
      <c r="B59" s="217">
        <v>200.001</v>
      </c>
      <c r="C59" s="168">
        <v>0.15</v>
      </c>
      <c r="D59" s="169">
        <v>10</v>
      </c>
    </row>
    <row r="60" spans="1:9" ht="18">
      <c r="B60" s="217">
        <v>300.00099999999998</v>
      </c>
      <c r="C60" s="168">
        <v>0.15</v>
      </c>
      <c r="D60" s="169">
        <v>10</v>
      </c>
    </row>
    <row r="61" spans="1:9" ht="18">
      <c r="B61" s="217">
        <v>400.00099999999998</v>
      </c>
      <c r="C61" s="168">
        <v>0.2</v>
      </c>
      <c r="D61" s="169">
        <v>30</v>
      </c>
    </row>
    <row r="62" spans="1:9" ht="18">
      <c r="B62" s="217">
        <v>600.00099999999998</v>
      </c>
      <c r="C62" s="168">
        <v>0.3</v>
      </c>
      <c r="D62" s="169">
        <v>90</v>
      </c>
    </row>
    <row r="63" spans="1:9" ht="18">
      <c r="B63" s="218">
        <v>1000.001</v>
      </c>
      <c r="C63" s="170">
        <v>0.4</v>
      </c>
      <c r="D63" s="171">
        <v>190</v>
      </c>
    </row>
    <row r="64" spans="1:9">
      <c r="B64" s="218">
        <v>1500.001</v>
      </c>
      <c r="C64" s="160">
        <v>0.45</v>
      </c>
      <c r="D64" s="171">
        <v>265</v>
      </c>
    </row>
    <row r="65" spans="2:4">
      <c r="B65" s="218">
        <v>3000.0010000000002</v>
      </c>
      <c r="C65" s="160">
        <v>0.5</v>
      </c>
      <c r="D65" s="171">
        <v>415</v>
      </c>
    </row>
    <row r="66" spans="2:4">
      <c r="B66" s="219">
        <v>4500.0010000000002</v>
      </c>
      <c r="C66" s="162">
        <v>0.55000000000000004</v>
      </c>
      <c r="D66" s="172">
        <v>640</v>
      </c>
    </row>
  </sheetData>
  <phoneticPr fontId="4"/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>
                <anchor moveWithCells="1" sizeWithCells="1">
                  <from>
                    <xdr:col>0</xdr:col>
                    <xdr:colOff>38100</xdr:colOff>
                    <xdr:row>1</xdr:row>
                    <xdr:rowOff>0</xdr:rowOff>
                  </from>
                  <to>
                    <xdr:col>1</xdr:col>
                    <xdr:colOff>12700</xdr:colOff>
                    <xdr:row>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>
                <anchor moveWithCells="1" sizeWithCells="1">
                  <from>
                    <xdr:col>0</xdr:col>
                    <xdr:colOff>38100</xdr:colOff>
                    <xdr:row>11</xdr:row>
                    <xdr:rowOff>0</xdr:rowOff>
                  </from>
                  <to>
                    <xdr:col>1</xdr:col>
                    <xdr:colOff>12700</xdr:colOff>
                    <xdr:row>12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>
                <anchor moveWithCells="1" sizeWithCells="1">
                  <from>
                    <xdr:col>0</xdr:col>
                    <xdr:colOff>38100</xdr:colOff>
                    <xdr:row>1</xdr:row>
                    <xdr:rowOff>0</xdr:rowOff>
                  </from>
                  <to>
                    <xdr:col>1</xdr:col>
                    <xdr:colOff>12700</xdr:colOff>
                    <xdr:row>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7" r:id="rId6" name="Button 5">
              <controlPr defaultSize="0" print="0" autoFill="0" autoPict="0">
                <anchor moveWithCells="1" sizeWithCells="1">
                  <from>
                    <xdr:col>0</xdr:col>
                    <xdr:colOff>38100</xdr:colOff>
                    <xdr:row>12</xdr:row>
                    <xdr:rowOff>0</xdr:rowOff>
                  </from>
                  <to>
                    <xdr:col>1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6" enableFormatConditionsCalculation="0">
    <pageSetUpPr fitToPage="1"/>
  </sheetPr>
  <dimension ref="B2:BW60"/>
  <sheetViews>
    <sheetView showGridLines="0" tabSelected="1" showRuler="0" workbookViewId="0">
      <selection activeCell="B10" sqref="B10"/>
    </sheetView>
  </sheetViews>
  <sheetFormatPr baseColWidth="12" defaultColWidth="10.6640625" defaultRowHeight="18" x14ac:dyDescent="0"/>
  <cols>
    <col min="1" max="1" width="10.6640625" style="4"/>
    <col min="2" max="2" width="11.1640625" style="4" customWidth="1"/>
    <col min="3" max="10" width="11.83203125" style="4" customWidth="1"/>
    <col min="11" max="20" width="11.83203125" style="3" customWidth="1"/>
    <col min="21" max="21" width="11.83203125" style="4" hidden="1" customWidth="1"/>
    <col min="22" max="23" width="10.1640625" style="4" bestFit="1" customWidth="1"/>
    <col min="24" max="27" width="8.5" style="4" bestFit="1" customWidth="1"/>
    <col min="28" max="29" width="10.1640625" style="4" bestFit="1" customWidth="1"/>
    <col min="30" max="30" width="8.5" style="4" bestFit="1" customWidth="1"/>
    <col min="31" max="31" width="10.1640625" style="4" bestFit="1" customWidth="1"/>
    <col min="32" max="32" width="11.33203125" style="4" hidden="1" customWidth="1"/>
    <col min="33" max="34" width="10.1640625" style="4" bestFit="1" customWidth="1"/>
    <col min="35" max="38" width="8.5" style="4" bestFit="1" customWidth="1"/>
    <col min="39" max="40" width="10.1640625" style="4" bestFit="1" customWidth="1"/>
    <col min="41" max="41" width="8.5" style="4" bestFit="1" customWidth="1"/>
    <col min="42" max="42" width="10.1640625" style="4" bestFit="1" customWidth="1"/>
    <col min="43" max="43" width="10.6640625" style="4" hidden="1" customWidth="1"/>
    <col min="44" max="45" width="10.1640625" style="4" bestFit="1" customWidth="1"/>
    <col min="46" max="49" width="8.5" style="4" bestFit="1" customWidth="1"/>
    <col min="50" max="51" width="10.1640625" style="4" bestFit="1" customWidth="1"/>
    <col min="52" max="52" width="8.5" style="4" bestFit="1" customWidth="1"/>
    <col min="53" max="53" width="10.1640625" style="4" bestFit="1" customWidth="1"/>
    <col min="54" max="54" width="9.1640625" style="4" hidden="1" customWidth="1"/>
    <col min="55" max="56" width="10.1640625" style="4" bestFit="1" customWidth="1"/>
    <col min="57" max="60" width="8.5" style="4" bestFit="1" customWidth="1"/>
    <col min="61" max="62" width="10.1640625" style="4" bestFit="1" customWidth="1"/>
    <col min="63" max="63" width="8.5" style="4" bestFit="1" customWidth="1"/>
    <col min="64" max="64" width="10.1640625" style="4" bestFit="1" customWidth="1"/>
    <col min="65" max="70" width="10.6640625" style="4" hidden="1" customWidth="1"/>
    <col min="71" max="71" width="5.5" style="4" bestFit="1" customWidth="1"/>
    <col min="72" max="72" width="11.6640625" style="4" bestFit="1" customWidth="1"/>
    <col min="73" max="73" width="3.5" style="4" bestFit="1" customWidth="1"/>
    <col min="74" max="74" width="6.5" style="4" bestFit="1" customWidth="1"/>
    <col min="75" max="75" width="10.6640625" style="4" hidden="1" customWidth="1"/>
    <col min="76" max="16384" width="10.6640625" style="4"/>
  </cols>
  <sheetData>
    <row r="2" spans="2:74">
      <c r="B2" s="1"/>
      <c r="C2" s="1" t="s">
        <v>0</v>
      </c>
      <c r="D2" s="2"/>
      <c r="E2" s="2"/>
      <c r="F2" s="2"/>
      <c r="G2" s="2"/>
      <c r="H2" s="2"/>
      <c r="I2" s="2"/>
      <c r="J2" s="2"/>
      <c r="W2" s="5" t="s">
        <v>1</v>
      </c>
      <c r="X2" s="6"/>
      <c r="Z2" s="1"/>
      <c r="AA2" s="7"/>
      <c r="AL2" s="4">
        <v>2</v>
      </c>
      <c r="AW2" s="4">
        <v>3</v>
      </c>
      <c r="BH2" s="4">
        <v>4</v>
      </c>
    </row>
    <row r="3" spans="2:74" ht="19" thickBot="1">
      <c r="B3" s="1"/>
      <c r="C3" s="2"/>
      <c r="D3" s="2"/>
      <c r="E3" s="2"/>
      <c r="F3" s="2"/>
      <c r="G3" s="2"/>
      <c r="H3" s="2"/>
      <c r="I3" s="2" t="s">
        <v>2</v>
      </c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2"/>
      <c r="V3" s="2"/>
      <c r="W3" s="5" t="s">
        <v>3</v>
      </c>
      <c r="X3" s="6"/>
      <c r="Z3" s="5" t="s">
        <v>3</v>
      </c>
      <c r="AA3" s="9">
        <v>1</v>
      </c>
      <c r="AG3" s="5" t="s">
        <v>3</v>
      </c>
      <c r="AH3" s="5" t="s">
        <v>3</v>
      </c>
      <c r="AI3" s="6"/>
      <c r="AK3" s="5" t="s">
        <v>3</v>
      </c>
      <c r="AL3" s="9">
        <v>2</v>
      </c>
      <c r="AR3" s="5" t="s">
        <v>3</v>
      </c>
      <c r="AS3" s="5" t="s">
        <v>3</v>
      </c>
      <c r="AT3" s="6"/>
      <c r="AV3" s="5" t="s">
        <v>3</v>
      </c>
      <c r="AW3" s="9">
        <v>3</v>
      </c>
      <c r="BC3" s="5" t="s">
        <v>3</v>
      </c>
      <c r="BD3" s="5" t="s">
        <v>3</v>
      </c>
      <c r="BE3" s="6"/>
      <c r="BG3" s="5" t="s">
        <v>3</v>
      </c>
      <c r="BH3" s="9">
        <v>4</v>
      </c>
    </row>
    <row r="4" spans="2:74" ht="20">
      <c r="B4" s="318" t="s">
        <v>4</v>
      </c>
      <c r="C4" s="320" t="s">
        <v>5</v>
      </c>
      <c r="D4" s="321"/>
      <c r="E4" s="321"/>
      <c r="F4" s="322"/>
      <c r="G4" s="325" t="s">
        <v>6</v>
      </c>
      <c r="H4" s="321"/>
      <c r="I4" s="321"/>
      <c r="J4" s="322"/>
      <c r="K4" s="10"/>
      <c r="L4" s="10"/>
      <c r="M4" s="10"/>
      <c r="N4" s="10"/>
      <c r="O4" s="10"/>
      <c r="P4" s="10"/>
      <c r="Q4" s="10"/>
      <c r="R4" s="10"/>
      <c r="S4" s="10"/>
      <c r="T4" s="10"/>
      <c r="U4" s="2"/>
      <c r="V4" s="11"/>
      <c r="W4" s="315" t="s">
        <v>7</v>
      </c>
      <c r="X4" s="316"/>
      <c r="Y4" s="316"/>
      <c r="Z4" s="316"/>
      <c r="AA4" s="316"/>
      <c r="AB4" s="316"/>
      <c r="AC4" s="316"/>
      <c r="AD4" s="316"/>
      <c r="AE4" s="317"/>
      <c r="AG4" s="315"/>
      <c r="AH4" s="316"/>
      <c r="AI4" s="316"/>
      <c r="AJ4" s="316"/>
      <c r="AK4" s="316"/>
      <c r="AL4" s="316"/>
      <c r="AM4" s="316"/>
      <c r="AN4" s="316"/>
      <c r="AO4" s="316"/>
      <c r="AP4" s="317"/>
      <c r="AR4" s="315"/>
      <c r="AS4" s="316"/>
      <c r="AT4" s="316"/>
      <c r="AU4" s="316"/>
      <c r="AV4" s="316"/>
      <c r="AW4" s="316"/>
      <c r="AX4" s="316"/>
      <c r="AY4" s="316"/>
      <c r="AZ4" s="316"/>
      <c r="BA4" s="317"/>
      <c r="BC4" s="310"/>
      <c r="BD4" s="310"/>
      <c r="BE4" s="310"/>
      <c r="BF4" s="310"/>
      <c r="BG4" s="310"/>
      <c r="BH4" s="310"/>
      <c r="BI4" s="310"/>
      <c r="BJ4" s="310"/>
      <c r="BK4" s="310"/>
      <c r="BL4" s="310"/>
    </row>
    <row r="5" spans="2:74" ht="21" thickBot="1">
      <c r="B5" s="319"/>
      <c r="C5" s="323"/>
      <c r="D5" s="323"/>
      <c r="E5" s="323"/>
      <c r="F5" s="324"/>
      <c r="G5" s="326"/>
      <c r="H5" s="323"/>
      <c r="I5" s="323"/>
      <c r="J5" s="324"/>
      <c r="K5" s="10"/>
      <c r="L5" s="10">
        <v>1</v>
      </c>
      <c r="M5" s="10"/>
      <c r="N5" s="10"/>
      <c r="O5" s="10"/>
      <c r="P5" s="10"/>
      <c r="Q5" s="10"/>
      <c r="R5" s="10"/>
      <c r="S5" s="10"/>
      <c r="T5" s="10"/>
      <c r="U5" s="2"/>
      <c r="AA5" s="311" t="s">
        <v>8</v>
      </c>
      <c r="AB5" s="311"/>
      <c r="AC5" s="311"/>
      <c r="AD5" s="312" t="s">
        <v>9</v>
      </c>
      <c r="AE5" s="313"/>
      <c r="AL5" s="314" t="s">
        <v>8</v>
      </c>
      <c r="AM5" s="314"/>
      <c r="AN5" s="314"/>
      <c r="AO5" s="312" t="s">
        <v>9</v>
      </c>
      <c r="AP5" s="313"/>
      <c r="AW5" s="314" t="s">
        <v>8</v>
      </c>
      <c r="AX5" s="314"/>
      <c r="AY5" s="314"/>
      <c r="AZ5" s="312" t="s">
        <v>9</v>
      </c>
      <c r="BA5" s="313"/>
      <c r="BH5" s="311" t="s">
        <v>8</v>
      </c>
      <c r="BI5" s="311"/>
      <c r="BJ5" s="311"/>
      <c r="BK5" s="312" t="s">
        <v>9</v>
      </c>
      <c r="BL5" s="313"/>
    </row>
    <row r="6" spans="2:74" ht="19" thickBot="1">
      <c r="B6" s="12" t="s">
        <v>10</v>
      </c>
      <c r="C6" s="13" t="s">
        <v>11</v>
      </c>
      <c r="D6" s="14" t="s">
        <v>12</v>
      </c>
      <c r="E6" s="14" t="s">
        <v>13</v>
      </c>
      <c r="F6" s="15" t="s">
        <v>14</v>
      </c>
      <c r="G6" s="16" t="s">
        <v>11</v>
      </c>
      <c r="H6" s="14" t="s">
        <v>12</v>
      </c>
      <c r="I6" s="14" t="s">
        <v>13</v>
      </c>
      <c r="J6" s="15" t="s">
        <v>14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"/>
      <c r="V6" s="18" t="s">
        <v>10</v>
      </c>
      <c r="W6" s="19" t="s">
        <v>15</v>
      </c>
      <c r="X6" s="20" t="s">
        <v>16</v>
      </c>
      <c r="Y6" s="20" t="s">
        <v>17</v>
      </c>
      <c r="Z6" s="21" t="s">
        <v>18</v>
      </c>
      <c r="AA6" s="22" t="s">
        <v>19</v>
      </c>
      <c r="AB6" s="20" t="s">
        <v>15</v>
      </c>
      <c r="AC6" s="23" t="s">
        <v>20</v>
      </c>
      <c r="AD6" s="22" t="s">
        <v>19</v>
      </c>
      <c r="AE6" s="23" t="s">
        <v>20</v>
      </c>
      <c r="AG6" s="24" t="s">
        <v>10</v>
      </c>
      <c r="AH6" s="20" t="s">
        <v>15</v>
      </c>
      <c r="AI6" s="20" t="s">
        <v>16</v>
      </c>
      <c r="AJ6" s="20" t="s">
        <v>17</v>
      </c>
      <c r="AK6" s="21" t="s">
        <v>18</v>
      </c>
      <c r="AL6" s="22" t="s">
        <v>19</v>
      </c>
      <c r="AM6" s="20" t="s">
        <v>15</v>
      </c>
      <c r="AN6" s="23" t="s">
        <v>20</v>
      </c>
      <c r="AO6" s="22" t="s">
        <v>19</v>
      </c>
      <c r="AP6" s="23" t="s">
        <v>20</v>
      </c>
      <c r="AR6" s="24" t="s">
        <v>10</v>
      </c>
      <c r="AS6" s="20" t="s">
        <v>15</v>
      </c>
      <c r="AT6" s="20" t="s">
        <v>16</v>
      </c>
      <c r="AU6" s="20" t="s">
        <v>17</v>
      </c>
      <c r="AV6" s="21" t="s">
        <v>18</v>
      </c>
      <c r="AW6" s="22" t="s">
        <v>19</v>
      </c>
      <c r="AX6" s="20" t="s">
        <v>15</v>
      </c>
      <c r="AY6" s="23" t="s">
        <v>20</v>
      </c>
      <c r="AZ6" s="22" t="s">
        <v>19</v>
      </c>
      <c r="BA6" s="23" t="s">
        <v>20</v>
      </c>
      <c r="BC6" s="24" t="s">
        <v>10</v>
      </c>
      <c r="BD6" s="20" t="s">
        <v>15</v>
      </c>
      <c r="BE6" s="20" t="s">
        <v>16</v>
      </c>
      <c r="BF6" s="20" t="s">
        <v>17</v>
      </c>
      <c r="BG6" s="21" t="s">
        <v>18</v>
      </c>
      <c r="BH6" s="22" t="s">
        <v>19</v>
      </c>
      <c r="BI6" s="20" t="s">
        <v>15</v>
      </c>
      <c r="BJ6" s="23" t="s">
        <v>20</v>
      </c>
      <c r="BK6" s="22" t="s">
        <v>19</v>
      </c>
      <c r="BL6" s="23" t="s">
        <v>20</v>
      </c>
      <c r="BS6" s="25"/>
      <c r="BT6" s="26" t="s">
        <v>21</v>
      </c>
      <c r="BU6" s="27"/>
      <c r="BV6" s="27"/>
    </row>
    <row r="7" spans="2:74">
      <c r="B7" s="28">
        <v>5000</v>
      </c>
      <c r="C7" s="29">
        <f t="shared" ref="C7:C34" si="0">AA7</f>
        <v>40</v>
      </c>
      <c r="D7" s="30">
        <f t="shared" ref="D7:D34" si="1">AL7</f>
        <v>10</v>
      </c>
      <c r="E7" s="30">
        <f t="shared" ref="E7:E34" si="2">AW7</f>
        <v>0</v>
      </c>
      <c r="F7" s="31">
        <f t="shared" ref="F7:F34" si="3">BH7</f>
        <v>0</v>
      </c>
      <c r="G7" s="32">
        <f t="shared" ref="G7:G34" si="4">AD7</f>
        <v>160</v>
      </c>
      <c r="H7" s="30">
        <f t="shared" ref="H7:H34" si="5">AO7</f>
        <v>80</v>
      </c>
      <c r="I7" s="30">
        <f t="shared" ref="I7:I34" si="6">AZ7</f>
        <v>20.000000000000004</v>
      </c>
      <c r="J7" s="31">
        <f t="shared" ref="J7:J34" si="7">BK7</f>
        <v>0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2"/>
      <c r="V7" s="34">
        <f t="shared" ref="V7:V34" si="8">B7</f>
        <v>5000</v>
      </c>
      <c r="W7" s="35">
        <f t="shared" ref="W7:W34" si="9">(+B7-KISO-SOU*(1+_KO1))/2</f>
        <v>400</v>
      </c>
      <c r="X7" s="36">
        <f t="shared" ref="X7:X34" si="10">$W7*VLOOKUP($W7,TBL,2)/100-VLOOKUP($W7,TBL,3)</f>
        <v>40</v>
      </c>
      <c r="Y7" s="36">
        <f t="shared" ref="Y7:Y34" si="11">IF(_KO1=0,0,(+$W7/_KO1*VLOOKUP($W7/_KO1,TBL,2)/100-VLOOKUP($W7/_KO1,TBL,3))*_KO1)</f>
        <v>40</v>
      </c>
      <c r="Z7" s="37">
        <f t="shared" ref="Z7:Z34" si="12">X7+Y7</f>
        <v>80</v>
      </c>
      <c r="AA7" s="38">
        <f t="shared" ref="AA7:AA34" si="13">Z7/2</f>
        <v>40</v>
      </c>
      <c r="AB7" s="36">
        <f t="shared" ref="AB7:AB34" si="14">$B7-KISO-SOU*_KO1</f>
        <v>1400</v>
      </c>
      <c r="AC7" s="39">
        <f t="shared" ref="AC7:AC34" si="15">AA7/B7</f>
        <v>8.0000000000000002E-3</v>
      </c>
      <c r="AD7" s="35">
        <f t="shared" ref="AD7:AD34" si="16">IF(_KO1=0,0,(+$AB7/_KO1*VLOOKUP($AB7/_KO1,TBL,2)/100-VLOOKUP($AB7/_KO1,TBL,3))*_KO1)</f>
        <v>160</v>
      </c>
      <c r="AE7" s="39">
        <f t="shared" ref="AE7:AE34" si="17">AD7/B7</f>
        <v>3.2000000000000001E-2</v>
      </c>
      <c r="AF7" s="40"/>
      <c r="AG7" s="38">
        <f t="shared" ref="AG7:AG34" si="18">B7</f>
        <v>5000</v>
      </c>
      <c r="AH7" s="36">
        <f t="shared" ref="AH7:AH34" si="19">(+AG7-KISO-SOU*(1+_KO2))/2</f>
        <v>100</v>
      </c>
      <c r="AI7" s="36">
        <f t="shared" ref="AI7:AI34" si="20">AH7*VLOOKUP(AH7,TBL,2)/100-VLOOKUP(AH7,TBL,3)</f>
        <v>10</v>
      </c>
      <c r="AJ7" s="36">
        <f t="shared" ref="AJ7:AJ34" si="21">IF(_KO2=0,0,(AH7/_KO2*VLOOKUP(AH7/_KO2,TBL,2)/100-VLOOKUP(AH7/_KO2,TBL,3))*_KO2)</f>
        <v>10</v>
      </c>
      <c r="AK7" s="37">
        <f t="shared" ref="AK7:AK34" si="22">AI7+AJ7</f>
        <v>20</v>
      </c>
      <c r="AL7" s="38">
        <f t="shared" ref="AL7:AL34" si="23">AK7/2</f>
        <v>10</v>
      </c>
      <c r="AM7" s="36">
        <f t="shared" ref="AM7:AM34" si="24">AG7-KISO-SOU*_KO2</f>
        <v>800</v>
      </c>
      <c r="AN7" s="39">
        <f t="shared" ref="AN7:AN34" si="25">AL7/AG7</f>
        <v>2E-3</v>
      </c>
      <c r="AO7" s="35">
        <f t="shared" ref="AO7:AO34" si="26">IF(_KO2=0,0,(AM7/_KO2*VLOOKUP(AM7/_KO2,TBL,2)/100-VLOOKUP(AM7/_KO2,TBL,3))*_KO2)</f>
        <v>80</v>
      </c>
      <c r="AP7" s="39">
        <f t="shared" ref="AP7:AP34" si="27">AO7/AG7</f>
        <v>1.6E-2</v>
      </c>
      <c r="AQ7" s="40"/>
      <c r="AR7" s="38">
        <f t="shared" ref="AR7:AR34" si="28">AG7</f>
        <v>5000</v>
      </c>
      <c r="AS7" s="36">
        <f t="shared" ref="AS7:AS34" si="29">(+AR7-KISO-SOU*(1+_KO3))/2</f>
        <v>-200</v>
      </c>
      <c r="AT7" s="36">
        <f t="shared" ref="AT7:AT34" si="30">AS7*VLOOKUP(AS7,TBL,2)/100-VLOOKUP(AS7,TBL,3)</f>
        <v>0</v>
      </c>
      <c r="AU7" s="36">
        <f t="shared" ref="AU7:AU34" si="31">IF(_KO3=0,0,(AS7/_KO3*VLOOKUP(AS7/_KO3,TBL,2)/100-VLOOKUP(AS7/_KO3,TBL,3))*_KO3)</f>
        <v>0</v>
      </c>
      <c r="AV7" s="37">
        <f t="shared" ref="AV7:AV34" si="32">AT7+AU7</f>
        <v>0</v>
      </c>
      <c r="AW7" s="38">
        <f t="shared" ref="AW7:AW34" si="33">AV7/2</f>
        <v>0</v>
      </c>
      <c r="AX7" s="36">
        <f t="shared" ref="AX7:AX34" si="34">$B7-KISO-SOU*_KO3</f>
        <v>200</v>
      </c>
      <c r="AY7" s="39">
        <f t="shared" ref="AY7:AY34" si="35">AW7/AR7</f>
        <v>0</v>
      </c>
      <c r="AZ7" s="35">
        <f t="shared" ref="AZ7:AZ34" si="36">IF(_KO3=0,0,(AX7/_KO3*VLOOKUP(AX7/_KO3,TBL,2)/100-VLOOKUP(AX7/_KO3,TBL,3))*_KO3)</f>
        <v>20.000000000000004</v>
      </c>
      <c r="BA7" s="39">
        <f t="shared" ref="BA7:BA34" si="37">AZ7/AR7</f>
        <v>4.000000000000001E-3</v>
      </c>
      <c r="BC7" s="38">
        <f t="shared" ref="BC7:BC34" si="38">AR7</f>
        <v>5000</v>
      </c>
      <c r="BD7" s="36">
        <f t="shared" ref="BD7:BD34" si="39">(+BC7-KISO-SOU*(1+_KO4))/2</f>
        <v>-500</v>
      </c>
      <c r="BE7" s="36">
        <f t="shared" ref="BE7:BE34" si="40">BD7*VLOOKUP(BD7,TBL,2)/100-VLOOKUP(BD7,TBL,3)</f>
        <v>0</v>
      </c>
      <c r="BF7" s="36">
        <f t="shared" ref="BF7:BF34" si="41">IF(_KO4=0,0,(BD7/_KO4*VLOOKUP(BD7/_KO4,TBL,2)/100-VLOOKUP(BD7/_KO4,TBL,3))*_KO4)</f>
        <v>0</v>
      </c>
      <c r="BG7" s="37">
        <f t="shared" ref="BG7:BG34" si="42">BE7+BF7</f>
        <v>0</v>
      </c>
      <c r="BH7" s="38">
        <f t="shared" ref="BH7:BH34" si="43">BG7/2</f>
        <v>0</v>
      </c>
      <c r="BI7" s="36">
        <f t="shared" ref="BI7:BI34" si="44">$B7-KISO-SOU*_KO4</f>
        <v>-400</v>
      </c>
      <c r="BJ7" s="39">
        <f t="shared" ref="BJ7:BJ34" si="45">BH7/BC7</f>
        <v>0</v>
      </c>
      <c r="BK7" s="35">
        <f t="shared" ref="BK7:BK34" si="46">IF(_KO4=0,0,(BI7/_KO4*VLOOKUP(BI7/_KO4,TBL,2)/100-VLOOKUP(BI7/_KO4,TBL,3))*_KO4)</f>
        <v>0</v>
      </c>
      <c r="BL7" s="39">
        <f t="shared" ref="BL7:BL34" si="47">BK7/BC7</f>
        <v>0</v>
      </c>
      <c r="BS7" s="25"/>
      <c r="BT7" s="26" t="s">
        <v>22</v>
      </c>
      <c r="BU7" s="27"/>
      <c r="BV7" s="27"/>
    </row>
    <row r="8" spans="2:74">
      <c r="B8" s="41">
        <v>10000</v>
      </c>
      <c r="C8" s="42">
        <f t="shared" si="0"/>
        <v>385</v>
      </c>
      <c r="D8" s="43">
        <f t="shared" si="1"/>
        <v>315</v>
      </c>
      <c r="E8" s="43">
        <f t="shared" si="2"/>
        <v>262.5</v>
      </c>
      <c r="F8" s="44">
        <f t="shared" si="3"/>
        <v>225</v>
      </c>
      <c r="G8" s="45">
        <f t="shared" si="4"/>
        <v>1220</v>
      </c>
      <c r="H8" s="43">
        <f t="shared" si="5"/>
        <v>770</v>
      </c>
      <c r="I8" s="43">
        <f t="shared" si="6"/>
        <v>630</v>
      </c>
      <c r="J8" s="44">
        <f t="shared" si="7"/>
        <v>490</v>
      </c>
      <c r="K8" s="33"/>
      <c r="L8" s="33"/>
      <c r="M8" s="33"/>
      <c r="N8" s="33"/>
      <c r="O8" s="33"/>
      <c r="P8" s="33"/>
      <c r="Q8" s="33"/>
      <c r="R8" s="33"/>
      <c r="S8" s="33"/>
      <c r="T8" s="33"/>
      <c r="V8" s="34">
        <f t="shared" si="8"/>
        <v>10000</v>
      </c>
      <c r="W8" s="35">
        <f t="shared" si="9"/>
        <v>2900</v>
      </c>
      <c r="X8" s="36">
        <f t="shared" si="10"/>
        <v>385</v>
      </c>
      <c r="Y8" s="36">
        <f t="shared" si="11"/>
        <v>385</v>
      </c>
      <c r="Z8" s="37">
        <f t="shared" si="12"/>
        <v>770</v>
      </c>
      <c r="AA8" s="38">
        <f t="shared" si="13"/>
        <v>385</v>
      </c>
      <c r="AB8" s="36">
        <f t="shared" si="14"/>
        <v>6400</v>
      </c>
      <c r="AC8" s="39">
        <f t="shared" si="15"/>
        <v>3.85E-2</v>
      </c>
      <c r="AD8" s="35">
        <f t="shared" si="16"/>
        <v>1220</v>
      </c>
      <c r="AE8" s="39">
        <f t="shared" si="17"/>
        <v>0.122</v>
      </c>
      <c r="AF8" s="40"/>
      <c r="AG8" s="38">
        <f t="shared" si="18"/>
        <v>10000</v>
      </c>
      <c r="AH8" s="36">
        <f t="shared" si="19"/>
        <v>2600</v>
      </c>
      <c r="AI8" s="36">
        <f t="shared" si="20"/>
        <v>340</v>
      </c>
      <c r="AJ8" s="36">
        <f t="shared" si="21"/>
        <v>290</v>
      </c>
      <c r="AK8" s="37">
        <f t="shared" si="22"/>
        <v>630</v>
      </c>
      <c r="AL8" s="38">
        <f t="shared" si="23"/>
        <v>315</v>
      </c>
      <c r="AM8" s="36">
        <f t="shared" si="24"/>
        <v>5800</v>
      </c>
      <c r="AN8" s="39">
        <f t="shared" si="25"/>
        <v>3.15E-2</v>
      </c>
      <c r="AO8" s="35">
        <f t="shared" si="26"/>
        <v>770</v>
      </c>
      <c r="AP8" s="39">
        <f t="shared" si="27"/>
        <v>7.6999999999999999E-2</v>
      </c>
      <c r="AQ8" s="40"/>
      <c r="AR8" s="38">
        <f t="shared" si="28"/>
        <v>10000</v>
      </c>
      <c r="AS8" s="36">
        <f t="shared" si="29"/>
        <v>2300</v>
      </c>
      <c r="AT8" s="36">
        <f t="shared" si="30"/>
        <v>295</v>
      </c>
      <c r="AU8" s="36">
        <f t="shared" si="31"/>
        <v>229.99999999999997</v>
      </c>
      <c r="AV8" s="37">
        <f t="shared" si="32"/>
        <v>525</v>
      </c>
      <c r="AW8" s="38">
        <f t="shared" si="33"/>
        <v>262.5</v>
      </c>
      <c r="AX8" s="36">
        <f t="shared" si="34"/>
        <v>5200</v>
      </c>
      <c r="AY8" s="39">
        <f t="shared" si="35"/>
        <v>2.6249999999999999E-2</v>
      </c>
      <c r="AZ8" s="35">
        <f t="shared" si="36"/>
        <v>630</v>
      </c>
      <c r="BA8" s="39">
        <f t="shared" si="37"/>
        <v>6.3E-2</v>
      </c>
      <c r="BC8" s="38">
        <f t="shared" si="38"/>
        <v>10000</v>
      </c>
      <c r="BD8" s="36">
        <f t="shared" si="39"/>
        <v>2000</v>
      </c>
      <c r="BE8" s="36">
        <f t="shared" si="40"/>
        <v>250</v>
      </c>
      <c r="BF8" s="36">
        <f t="shared" si="41"/>
        <v>200</v>
      </c>
      <c r="BG8" s="37">
        <f t="shared" si="42"/>
        <v>450</v>
      </c>
      <c r="BH8" s="38">
        <f t="shared" si="43"/>
        <v>225</v>
      </c>
      <c r="BI8" s="36">
        <f t="shared" si="44"/>
        <v>4600</v>
      </c>
      <c r="BJ8" s="39">
        <f t="shared" si="45"/>
        <v>2.2499999999999999E-2</v>
      </c>
      <c r="BK8" s="35">
        <f t="shared" si="46"/>
        <v>490</v>
      </c>
      <c r="BL8" s="39">
        <f t="shared" si="47"/>
        <v>4.9000000000000002E-2</v>
      </c>
      <c r="BS8" s="46" t="s">
        <v>23</v>
      </c>
      <c r="BT8" s="47">
        <f>総合税率表!B43</f>
        <v>-10000</v>
      </c>
      <c r="BU8" s="48">
        <f>総合税率表!C43*100</f>
        <v>0</v>
      </c>
      <c r="BV8" s="49">
        <f>総合税率表!D43</f>
        <v>0</v>
      </c>
    </row>
    <row r="9" spans="2:74">
      <c r="B9" s="41">
        <v>15000</v>
      </c>
      <c r="C9" s="42">
        <f t="shared" si="0"/>
        <v>920</v>
      </c>
      <c r="D9" s="43">
        <f t="shared" si="1"/>
        <v>747.5</v>
      </c>
      <c r="E9" s="43">
        <f t="shared" si="2"/>
        <v>665</v>
      </c>
      <c r="F9" s="44">
        <f t="shared" si="3"/>
        <v>587.5</v>
      </c>
      <c r="G9" s="45">
        <f t="shared" si="4"/>
        <v>2860</v>
      </c>
      <c r="H9" s="43">
        <f t="shared" si="5"/>
        <v>1840</v>
      </c>
      <c r="I9" s="43">
        <f t="shared" si="6"/>
        <v>1440</v>
      </c>
      <c r="J9" s="44">
        <f t="shared" si="7"/>
        <v>1240</v>
      </c>
      <c r="K9" s="33"/>
      <c r="L9" s="33"/>
      <c r="M9" s="33"/>
      <c r="N9" s="33"/>
      <c r="O9" s="33"/>
      <c r="P9" s="33"/>
      <c r="Q9" s="33"/>
      <c r="R9" s="33"/>
      <c r="S9" s="33"/>
      <c r="T9" s="33"/>
      <c r="V9" s="34">
        <f t="shared" si="8"/>
        <v>15000</v>
      </c>
      <c r="W9" s="35">
        <f t="shared" si="9"/>
        <v>5400</v>
      </c>
      <c r="X9" s="36">
        <f t="shared" si="10"/>
        <v>920</v>
      </c>
      <c r="Y9" s="36">
        <f t="shared" si="11"/>
        <v>920</v>
      </c>
      <c r="Z9" s="37">
        <f t="shared" si="12"/>
        <v>1840</v>
      </c>
      <c r="AA9" s="38">
        <f t="shared" si="13"/>
        <v>920</v>
      </c>
      <c r="AB9" s="36">
        <f t="shared" si="14"/>
        <v>11400</v>
      </c>
      <c r="AC9" s="39">
        <f t="shared" si="15"/>
        <v>6.133333333333333E-2</v>
      </c>
      <c r="AD9" s="35">
        <f t="shared" si="16"/>
        <v>2860</v>
      </c>
      <c r="AE9" s="39">
        <f t="shared" si="17"/>
        <v>0.19066666666666668</v>
      </c>
      <c r="AF9" s="40"/>
      <c r="AG9" s="38">
        <f t="shared" si="18"/>
        <v>15000</v>
      </c>
      <c r="AH9" s="36">
        <f t="shared" si="19"/>
        <v>5100</v>
      </c>
      <c r="AI9" s="36">
        <f t="shared" si="20"/>
        <v>830</v>
      </c>
      <c r="AJ9" s="36">
        <f t="shared" si="21"/>
        <v>665</v>
      </c>
      <c r="AK9" s="37">
        <f t="shared" si="22"/>
        <v>1495</v>
      </c>
      <c r="AL9" s="38">
        <f t="shared" si="23"/>
        <v>747.5</v>
      </c>
      <c r="AM9" s="36">
        <f t="shared" si="24"/>
        <v>10800</v>
      </c>
      <c r="AN9" s="39">
        <f t="shared" si="25"/>
        <v>4.9833333333333334E-2</v>
      </c>
      <c r="AO9" s="35">
        <f t="shared" si="26"/>
        <v>1840</v>
      </c>
      <c r="AP9" s="39">
        <f t="shared" si="27"/>
        <v>0.12266666666666666</v>
      </c>
      <c r="AQ9" s="40"/>
      <c r="AR9" s="38">
        <f t="shared" si="28"/>
        <v>15000</v>
      </c>
      <c r="AS9" s="36">
        <f t="shared" si="29"/>
        <v>4800</v>
      </c>
      <c r="AT9" s="36">
        <f t="shared" si="30"/>
        <v>760</v>
      </c>
      <c r="AU9" s="36">
        <f t="shared" si="31"/>
        <v>570</v>
      </c>
      <c r="AV9" s="37">
        <f t="shared" si="32"/>
        <v>1330</v>
      </c>
      <c r="AW9" s="38">
        <f t="shared" si="33"/>
        <v>665</v>
      </c>
      <c r="AX9" s="36">
        <f t="shared" si="34"/>
        <v>10200</v>
      </c>
      <c r="AY9" s="39">
        <f t="shared" si="35"/>
        <v>4.4333333333333336E-2</v>
      </c>
      <c r="AZ9" s="35">
        <f t="shared" si="36"/>
        <v>1440</v>
      </c>
      <c r="BA9" s="39">
        <f t="shared" si="37"/>
        <v>9.6000000000000002E-2</v>
      </c>
      <c r="BC9" s="38">
        <f t="shared" si="38"/>
        <v>15000</v>
      </c>
      <c r="BD9" s="36">
        <f t="shared" si="39"/>
        <v>4500</v>
      </c>
      <c r="BE9" s="36">
        <f t="shared" si="40"/>
        <v>700</v>
      </c>
      <c r="BF9" s="36">
        <f t="shared" si="41"/>
        <v>475</v>
      </c>
      <c r="BG9" s="37">
        <f t="shared" si="42"/>
        <v>1175</v>
      </c>
      <c r="BH9" s="38">
        <f t="shared" si="43"/>
        <v>587.5</v>
      </c>
      <c r="BI9" s="36">
        <f t="shared" si="44"/>
        <v>9600</v>
      </c>
      <c r="BJ9" s="39">
        <f t="shared" si="45"/>
        <v>3.9166666666666669E-2</v>
      </c>
      <c r="BK9" s="35">
        <f t="shared" si="46"/>
        <v>1240</v>
      </c>
      <c r="BL9" s="39">
        <f t="shared" si="47"/>
        <v>8.2666666666666666E-2</v>
      </c>
      <c r="BS9" s="25"/>
      <c r="BT9" s="50">
        <f>総合税率表!B44</f>
        <v>0</v>
      </c>
      <c r="BU9" s="51">
        <f>総合税率表!C44*100</f>
        <v>10</v>
      </c>
      <c r="BV9" s="52">
        <f>総合税率表!D44</f>
        <v>0</v>
      </c>
    </row>
    <row r="10" spans="2:74">
      <c r="B10" s="41">
        <v>24000</v>
      </c>
      <c r="C10" s="42">
        <f t="shared" si="0"/>
        <v>2270</v>
      </c>
      <c r="D10" s="43">
        <f t="shared" si="1"/>
        <v>1850</v>
      </c>
      <c r="E10" s="43">
        <f t="shared" si="2"/>
        <v>1675</v>
      </c>
      <c r="F10" s="44">
        <f t="shared" si="3"/>
        <v>1575</v>
      </c>
      <c r="G10" s="45">
        <f t="shared" si="4"/>
        <v>6480</v>
      </c>
      <c r="H10" s="43">
        <f t="shared" si="5"/>
        <v>4540</v>
      </c>
      <c r="I10" s="43">
        <f t="shared" si="6"/>
        <v>3660</v>
      </c>
      <c r="J10" s="44">
        <f t="shared" si="7"/>
        <v>2920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V10" s="34">
        <f t="shared" si="8"/>
        <v>24000</v>
      </c>
      <c r="W10" s="35">
        <f t="shared" si="9"/>
        <v>9900</v>
      </c>
      <c r="X10" s="36">
        <f t="shared" si="10"/>
        <v>2270</v>
      </c>
      <c r="Y10" s="36">
        <f t="shared" si="11"/>
        <v>2270</v>
      </c>
      <c r="Z10" s="37">
        <f t="shared" si="12"/>
        <v>4540</v>
      </c>
      <c r="AA10" s="38">
        <f t="shared" si="13"/>
        <v>2270</v>
      </c>
      <c r="AB10" s="36">
        <f t="shared" si="14"/>
        <v>20400</v>
      </c>
      <c r="AC10" s="39">
        <f t="shared" si="15"/>
        <v>9.4583333333333339E-2</v>
      </c>
      <c r="AD10" s="35">
        <f t="shared" si="16"/>
        <v>6480</v>
      </c>
      <c r="AE10" s="39">
        <f t="shared" si="17"/>
        <v>0.27</v>
      </c>
      <c r="AF10" s="40"/>
      <c r="AG10" s="38">
        <f t="shared" si="18"/>
        <v>24000</v>
      </c>
      <c r="AH10" s="36">
        <f t="shared" si="19"/>
        <v>9600</v>
      </c>
      <c r="AI10" s="36">
        <f t="shared" si="20"/>
        <v>2180</v>
      </c>
      <c r="AJ10" s="36">
        <f t="shared" si="21"/>
        <v>1520</v>
      </c>
      <c r="AK10" s="37">
        <f t="shared" si="22"/>
        <v>3700</v>
      </c>
      <c r="AL10" s="38">
        <f t="shared" si="23"/>
        <v>1850</v>
      </c>
      <c r="AM10" s="36">
        <f t="shared" si="24"/>
        <v>19800</v>
      </c>
      <c r="AN10" s="39">
        <f t="shared" si="25"/>
        <v>7.7083333333333337E-2</v>
      </c>
      <c r="AO10" s="35">
        <f t="shared" si="26"/>
        <v>4540</v>
      </c>
      <c r="AP10" s="39">
        <f t="shared" si="27"/>
        <v>0.18916666666666668</v>
      </c>
      <c r="AQ10" s="40"/>
      <c r="AR10" s="38">
        <f t="shared" si="28"/>
        <v>24000</v>
      </c>
      <c r="AS10" s="36">
        <f t="shared" si="29"/>
        <v>9300</v>
      </c>
      <c r="AT10" s="36">
        <f t="shared" si="30"/>
        <v>2090</v>
      </c>
      <c r="AU10" s="36">
        <f t="shared" si="31"/>
        <v>1260</v>
      </c>
      <c r="AV10" s="37">
        <f t="shared" si="32"/>
        <v>3350</v>
      </c>
      <c r="AW10" s="38">
        <f t="shared" si="33"/>
        <v>1675</v>
      </c>
      <c r="AX10" s="36">
        <f t="shared" si="34"/>
        <v>19200</v>
      </c>
      <c r="AY10" s="39">
        <f t="shared" si="35"/>
        <v>6.9791666666666669E-2</v>
      </c>
      <c r="AZ10" s="35">
        <f t="shared" si="36"/>
        <v>3660</v>
      </c>
      <c r="BA10" s="39">
        <f t="shared" si="37"/>
        <v>0.1525</v>
      </c>
      <c r="BC10" s="38">
        <f t="shared" si="38"/>
        <v>24000</v>
      </c>
      <c r="BD10" s="36">
        <f t="shared" si="39"/>
        <v>9000</v>
      </c>
      <c r="BE10" s="36">
        <f t="shared" si="40"/>
        <v>2000</v>
      </c>
      <c r="BF10" s="36">
        <f t="shared" si="41"/>
        <v>1150</v>
      </c>
      <c r="BG10" s="37">
        <f t="shared" si="42"/>
        <v>3150</v>
      </c>
      <c r="BH10" s="38">
        <f t="shared" si="43"/>
        <v>1575</v>
      </c>
      <c r="BI10" s="36">
        <f t="shared" si="44"/>
        <v>18600</v>
      </c>
      <c r="BJ10" s="39">
        <f t="shared" si="45"/>
        <v>6.5625000000000003E-2</v>
      </c>
      <c r="BK10" s="35">
        <f t="shared" si="46"/>
        <v>2920</v>
      </c>
      <c r="BL10" s="39">
        <f t="shared" si="47"/>
        <v>0.12166666666666667</v>
      </c>
      <c r="BS10" s="25"/>
      <c r="BT10" s="50">
        <f>総合税率表!B45</f>
        <v>1000.001</v>
      </c>
      <c r="BU10" s="51">
        <f>総合税率表!C45*100</f>
        <v>15</v>
      </c>
      <c r="BV10" s="52">
        <f>総合税率表!D45</f>
        <v>50</v>
      </c>
    </row>
    <row r="11" spans="2:74">
      <c r="B11" s="41">
        <v>25000</v>
      </c>
      <c r="C11" s="42">
        <f t="shared" si="0"/>
        <v>2460</v>
      </c>
      <c r="D11" s="43">
        <f t="shared" si="1"/>
        <v>1985</v>
      </c>
      <c r="E11" s="43">
        <f t="shared" si="2"/>
        <v>1800</v>
      </c>
      <c r="F11" s="44">
        <f t="shared" si="3"/>
        <v>1687.5</v>
      </c>
      <c r="G11" s="45">
        <f t="shared" si="4"/>
        <v>6930</v>
      </c>
      <c r="H11" s="43">
        <f t="shared" si="5"/>
        <v>4920</v>
      </c>
      <c r="I11" s="43">
        <f t="shared" si="6"/>
        <v>3960</v>
      </c>
      <c r="J11" s="44">
        <f t="shared" si="7"/>
        <v>3120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V11" s="34">
        <f t="shared" si="8"/>
        <v>25000</v>
      </c>
      <c r="W11" s="35">
        <f t="shared" si="9"/>
        <v>10400</v>
      </c>
      <c r="X11" s="36">
        <f t="shared" si="10"/>
        <v>2460</v>
      </c>
      <c r="Y11" s="36">
        <f t="shared" si="11"/>
        <v>2460</v>
      </c>
      <c r="Z11" s="37">
        <f t="shared" si="12"/>
        <v>4920</v>
      </c>
      <c r="AA11" s="38">
        <f t="shared" si="13"/>
        <v>2460</v>
      </c>
      <c r="AB11" s="36">
        <f t="shared" si="14"/>
        <v>21400</v>
      </c>
      <c r="AC11" s="39">
        <f t="shared" si="15"/>
        <v>9.8400000000000001E-2</v>
      </c>
      <c r="AD11" s="35">
        <f t="shared" si="16"/>
        <v>6930</v>
      </c>
      <c r="AE11" s="39">
        <f t="shared" si="17"/>
        <v>0.2772</v>
      </c>
      <c r="AF11" s="40"/>
      <c r="AG11" s="38">
        <f t="shared" si="18"/>
        <v>25000</v>
      </c>
      <c r="AH11" s="36">
        <f t="shared" si="19"/>
        <v>10100</v>
      </c>
      <c r="AI11" s="36">
        <f t="shared" si="20"/>
        <v>2340</v>
      </c>
      <c r="AJ11" s="36">
        <f t="shared" si="21"/>
        <v>1630</v>
      </c>
      <c r="AK11" s="37">
        <f t="shared" si="22"/>
        <v>3970</v>
      </c>
      <c r="AL11" s="38">
        <f t="shared" si="23"/>
        <v>1985</v>
      </c>
      <c r="AM11" s="36">
        <f t="shared" si="24"/>
        <v>20800</v>
      </c>
      <c r="AN11" s="39">
        <f t="shared" si="25"/>
        <v>7.9399999999999998E-2</v>
      </c>
      <c r="AO11" s="35">
        <f t="shared" si="26"/>
        <v>4920</v>
      </c>
      <c r="AP11" s="39">
        <f t="shared" si="27"/>
        <v>0.1968</v>
      </c>
      <c r="AQ11" s="40"/>
      <c r="AR11" s="38">
        <f t="shared" si="28"/>
        <v>25000</v>
      </c>
      <c r="AS11" s="36">
        <f t="shared" si="29"/>
        <v>9800</v>
      </c>
      <c r="AT11" s="36">
        <f t="shared" si="30"/>
        <v>2240</v>
      </c>
      <c r="AU11" s="36">
        <f t="shared" si="31"/>
        <v>1359.9999999999998</v>
      </c>
      <c r="AV11" s="37">
        <f t="shared" si="32"/>
        <v>3600</v>
      </c>
      <c r="AW11" s="38">
        <f t="shared" si="33"/>
        <v>1800</v>
      </c>
      <c r="AX11" s="36">
        <f t="shared" si="34"/>
        <v>20200</v>
      </c>
      <c r="AY11" s="39">
        <f t="shared" si="35"/>
        <v>7.1999999999999995E-2</v>
      </c>
      <c r="AZ11" s="35">
        <f t="shared" si="36"/>
        <v>3960</v>
      </c>
      <c r="BA11" s="39">
        <f t="shared" si="37"/>
        <v>0.15840000000000001</v>
      </c>
      <c r="BC11" s="38">
        <f t="shared" si="38"/>
        <v>25000</v>
      </c>
      <c r="BD11" s="36">
        <f t="shared" si="39"/>
        <v>9500</v>
      </c>
      <c r="BE11" s="36">
        <f t="shared" si="40"/>
        <v>2150</v>
      </c>
      <c r="BF11" s="36">
        <f t="shared" si="41"/>
        <v>1225</v>
      </c>
      <c r="BG11" s="37">
        <f t="shared" si="42"/>
        <v>3375</v>
      </c>
      <c r="BH11" s="38">
        <f t="shared" si="43"/>
        <v>1687.5</v>
      </c>
      <c r="BI11" s="36">
        <f t="shared" si="44"/>
        <v>19600</v>
      </c>
      <c r="BJ11" s="39">
        <f t="shared" si="45"/>
        <v>6.7500000000000004E-2</v>
      </c>
      <c r="BK11" s="35">
        <f t="shared" si="46"/>
        <v>3120</v>
      </c>
      <c r="BL11" s="39">
        <f t="shared" si="47"/>
        <v>0.12479999999999999</v>
      </c>
      <c r="BS11" s="25"/>
      <c r="BT11" s="50">
        <f>総合税率表!B46</f>
        <v>3000.0010000000002</v>
      </c>
      <c r="BU11" s="51">
        <f>総合税率表!C46*100</f>
        <v>20</v>
      </c>
      <c r="BV11" s="52">
        <f>総合税率表!D46</f>
        <v>200</v>
      </c>
    </row>
    <row r="12" spans="2:74">
      <c r="B12" s="41">
        <v>30000</v>
      </c>
      <c r="C12" s="42">
        <f t="shared" si="0"/>
        <v>3460</v>
      </c>
      <c r="D12" s="43">
        <f t="shared" si="1"/>
        <v>2860</v>
      </c>
      <c r="E12" s="43">
        <f t="shared" si="2"/>
        <v>2540</v>
      </c>
      <c r="F12" s="44">
        <f t="shared" si="3"/>
        <v>2350</v>
      </c>
      <c r="G12" s="45">
        <f t="shared" si="4"/>
        <v>9180</v>
      </c>
      <c r="H12" s="43">
        <f t="shared" si="5"/>
        <v>6920</v>
      </c>
      <c r="I12" s="43">
        <f t="shared" si="6"/>
        <v>5460</v>
      </c>
      <c r="J12" s="44">
        <f t="shared" si="7"/>
        <v>4580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V12" s="34">
        <f t="shared" si="8"/>
        <v>30000</v>
      </c>
      <c r="W12" s="35">
        <f t="shared" si="9"/>
        <v>12900</v>
      </c>
      <c r="X12" s="36">
        <f t="shared" si="10"/>
        <v>3460</v>
      </c>
      <c r="Y12" s="36">
        <f t="shared" si="11"/>
        <v>3460</v>
      </c>
      <c r="Z12" s="37">
        <f t="shared" si="12"/>
        <v>6920</v>
      </c>
      <c r="AA12" s="38">
        <f t="shared" si="13"/>
        <v>3460</v>
      </c>
      <c r="AB12" s="36">
        <f t="shared" si="14"/>
        <v>26400</v>
      </c>
      <c r="AC12" s="39">
        <f t="shared" si="15"/>
        <v>0.11533333333333333</v>
      </c>
      <c r="AD12" s="35">
        <f t="shared" si="16"/>
        <v>9180</v>
      </c>
      <c r="AE12" s="39">
        <f t="shared" si="17"/>
        <v>0.30599999999999999</v>
      </c>
      <c r="AF12" s="40"/>
      <c r="AG12" s="38">
        <f t="shared" si="18"/>
        <v>30000</v>
      </c>
      <c r="AH12" s="36">
        <f t="shared" si="19"/>
        <v>12600</v>
      </c>
      <c r="AI12" s="36">
        <f t="shared" si="20"/>
        <v>3340</v>
      </c>
      <c r="AJ12" s="36">
        <f t="shared" si="21"/>
        <v>2380</v>
      </c>
      <c r="AK12" s="37">
        <f t="shared" si="22"/>
        <v>5720</v>
      </c>
      <c r="AL12" s="38">
        <f t="shared" si="23"/>
        <v>2860</v>
      </c>
      <c r="AM12" s="36">
        <f t="shared" si="24"/>
        <v>25800</v>
      </c>
      <c r="AN12" s="39">
        <f t="shared" si="25"/>
        <v>9.5333333333333339E-2</v>
      </c>
      <c r="AO12" s="35">
        <f t="shared" si="26"/>
        <v>6920</v>
      </c>
      <c r="AP12" s="39">
        <f t="shared" si="27"/>
        <v>0.23066666666666666</v>
      </c>
      <c r="AQ12" s="40"/>
      <c r="AR12" s="38">
        <f t="shared" si="28"/>
        <v>30000</v>
      </c>
      <c r="AS12" s="36">
        <f t="shared" si="29"/>
        <v>12300</v>
      </c>
      <c r="AT12" s="36">
        <f t="shared" si="30"/>
        <v>3220</v>
      </c>
      <c r="AU12" s="36">
        <f t="shared" si="31"/>
        <v>1860</v>
      </c>
      <c r="AV12" s="37">
        <f t="shared" si="32"/>
        <v>5080</v>
      </c>
      <c r="AW12" s="38">
        <f t="shared" si="33"/>
        <v>2540</v>
      </c>
      <c r="AX12" s="36">
        <f t="shared" si="34"/>
        <v>25200</v>
      </c>
      <c r="AY12" s="39">
        <f t="shared" si="35"/>
        <v>8.4666666666666668E-2</v>
      </c>
      <c r="AZ12" s="35">
        <f t="shared" si="36"/>
        <v>5460</v>
      </c>
      <c r="BA12" s="39">
        <f t="shared" si="37"/>
        <v>0.182</v>
      </c>
      <c r="BC12" s="38">
        <f t="shared" si="38"/>
        <v>30000</v>
      </c>
      <c r="BD12" s="36">
        <f t="shared" si="39"/>
        <v>12000</v>
      </c>
      <c r="BE12" s="36">
        <f t="shared" si="40"/>
        <v>3100</v>
      </c>
      <c r="BF12" s="36">
        <f t="shared" si="41"/>
        <v>1600</v>
      </c>
      <c r="BG12" s="37">
        <f t="shared" si="42"/>
        <v>4700</v>
      </c>
      <c r="BH12" s="38">
        <f t="shared" si="43"/>
        <v>2350</v>
      </c>
      <c r="BI12" s="36">
        <f t="shared" si="44"/>
        <v>24600</v>
      </c>
      <c r="BJ12" s="39">
        <f t="shared" si="45"/>
        <v>7.8333333333333338E-2</v>
      </c>
      <c r="BK12" s="35">
        <f t="shared" si="46"/>
        <v>4580</v>
      </c>
      <c r="BL12" s="39">
        <f t="shared" si="47"/>
        <v>0.15266666666666667</v>
      </c>
      <c r="BS12" s="25"/>
      <c r="BT12" s="50">
        <f>総合税率表!B47</f>
        <v>5000.0010000000002</v>
      </c>
      <c r="BU12" s="51">
        <f>総合税率表!C47*100</f>
        <v>30</v>
      </c>
      <c r="BV12" s="52">
        <f>総合税率表!D47</f>
        <v>700</v>
      </c>
    </row>
    <row r="13" spans="2:74">
      <c r="B13" s="41">
        <v>35000</v>
      </c>
      <c r="C13" s="42">
        <f t="shared" si="0"/>
        <v>4460</v>
      </c>
      <c r="D13" s="43">
        <f t="shared" si="1"/>
        <v>3735</v>
      </c>
      <c r="E13" s="43">
        <f t="shared" si="2"/>
        <v>3290</v>
      </c>
      <c r="F13" s="44">
        <f t="shared" si="3"/>
        <v>3100</v>
      </c>
      <c r="G13" s="45">
        <f t="shared" si="4"/>
        <v>11500</v>
      </c>
      <c r="H13" s="43">
        <f t="shared" si="5"/>
        <v>8920</v>
      </c>
      <c r="I13" s="43">
        <f t="shared" si="6"/>
        <v>6979.9999999999982</v>
      </c>
      <c r="J13" s="44">
        <f t="shared" si="7"/>
        <v>6080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V13" s="34">
        <f t="shared" si="8"/>
        <v>35000</v>
      </c>
      <c r="W13" s="35">
        <f t="shared" si="9"/>
        <v>15400</v>
      </c>
      <c r="X13" s="36">
        <f t="shared" si="10"/>
        <v>4460</v>
      </c>
      <c r="Y13" s="36">
        <f t="shared" si="11"/>
        <v>4460</v>
      </c>
      <c r="Z13" s="37">
        <f t="shared" si="12"/>
        <v>8920</v>
      </c>
      <c r="AA13" s="38">
        <f t="shared" si="13"/>
        <v>4460</v>
      </c>
      <c r="AB13" s="36">
        <f t="shared" si="14"/>
        <v>31400</v>
      </c>
      <c r="AC13" s="39">
        <f t="shared" si="15"/>
        <v>0.12742857142857142</v>
      </c>
      <c r="AD13" s="35">
        <f t="shared" si="16"/>
        <v>11500</v>
      </c>
      <c r="AE13" s="39">
        <f t="shared" si="17"/>
        <v>0.32857142857142857</v>
      </c>
      <c r="AF13" s="40"/>
      <c r="AG13" s="38">
        <f t="shared" si="18"/>
        <v>35000</v>
      </c>
      <c r="AH13" s="36">
        <f t="shared" si="19"/>
        <v>15100</v>
      </c>
      <c r="AI13" s="36">
        <f t="shared" si="20"/>
        <v>4340</v>
      </c>
      <c r="AJ13" s="36">
        <f t="shared" si="21"/>
        <v>3130</v>
      </c>
      <c r="AK13" s="37">
        <f t="shared" si="22"/>
        <v>7470</v>
      </c>
      <c r="AL13" s="38">
        <f t="shared" si="23"/>
        <v>3735</v>
      </c>
      <c r="AM13" s="36">
        <f t="shared" si="24"/>
        <v>30800</v>
      </c>
      <c r="AN13" s="39">
        <f t="shared" si="25"/>
        <v>0.10671428571428572</v>
      </c>
      <c r="AO13" s="35">
        <f t="shared" si="26"/>
        <v>8920</v>
      </c>
      <c r="AP13" s="39">
        <f t="shared" si="27"/>
        <v>0.25485714285714284</v>
      </c>
      <c r="AQ13" s="40"/>
      <c r="AR13" s="38">
        <f t="shared" si="28"/>
        <v>35000</v>
      </c>
      <c r="AS13" s="36">
        <f t="shared" si="29"/>
        <v>14800</v>
      </c>
      <c r="AT13" s="36">
        <f t="shared" si="30"/>
        <v>4220</v>
      </c>
      <c r="AU13" s="36">
        <f t="shared" si="31"/>
        <v>2359.9999999999995</v>
      </c>
      <c r="AV13" s="37">
        <f t="shared" si="32"/>
        <v>6580</v>
      </c>
      <c r="AW13" s="38">
        <f t="shared" si="33"/>
        <v>3290</v>
      </c>
      <c r="AX13" s="36">
        <f t="shared" si="34"/>
        <v>30200</v>
      </c>
      <c r="AY13" s="39">
        <f t="shared" si="35"/>
        <v>9.4E-2</v>
      </c>
      <c r="AZ13" s="35">
        <f t="shared" si="36"/>
        <v>6979.9999999999982</v>
      </c>
      <c r="BA13" s="39">
        <f t="shared" si="37"/>
        <v>0.19942857142857137</v>
      </c>
      <c r="BC13" s="38">
        <f t="shared" si="38"/>
        <v>35000</v>
      </c>
      <c r="BD13" s="36">
        <f t="shared" si="39"/>
        <v>14500</v>
      </c>
      <c r="BE13" s="36">
        <f t="shared" si="40"/>
        <v>4100</v>
      </c>
      <c r="BF13" s="36">
        <f t="shared" si="41"/>
        <v>2100</v>
      </c>
      <c r="BG13" s="37">
        <f t="shared" si="42"/>
        <v>6200</v>
      </c>
      <c r="BH13" s="38">
        <f t="shared" si="43"/>
        <v>3100</v>
      </c>
      <c r="BI13" s="36">
        <f t="shared" si="44"/>
        <v>29600</v>
      </c>
      <c r="BJ13" s="39">
        <f t="shared" si="45"/>
        <v>8.8571428571428565E-2</v>
      </c>
      <c r="BK13" s="35">
        <f t="shared" si="46"/>
        <v>6080</v>
      </c>
      <c r="BL13" s="39">
        <f t="shared" si="47"/>
        <v>0.17371428571428571</v>
      </c>
      <c r="BS13" s="25"/>
      <c r="BT13" s="50">
        <f>総合税率表!B48</f>
        <v>10000.001</v>
      </c>
      <c r="BU13" s="51">
        <f>総合税率表!C48*100</f>
        <v>40</v>
      </c>
      <c r="BV13" s="52">
        <f>総合税率表!D48</f>
        <v>1700</v>
      </c>
    </row>
    <row r="14" spans="2:74">
      <c r="B14" s="41">
        <v>40000</v>
      </c>
      <c r="C14" s="42">
        <f t="shared" si="0"/>
        <v>5460</v>
      </c>
      <c r="D14" s="43">
        <f t="shared" si="1"/>
        <v>4610</v>
      </c>
      <c r="E14" s="43">
        <f t="shared" si="2"/>
        <v>4155</v>
      </c>
      <c r="F14" s="44">
        <f t="shared" si="3"/>
        <v>3850</v>
      </c>
      <c r="G14" s="45">
        <f t="shared" si="4"/>
        <v>14000</v>
      </c>
      <c r="H14" s="43">
        <f t="shared" si="5"/>
        <v>10920</v>
      </c>
      <c r="I14" s="43">
        <f t="shared" si="6"/>
        <v>8980.0000000000018</v>
      </c>
      <c r="J14" s="44">
        <f t="shared" si="7"/>
        <v>7580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V14" s="34">
        <f t="shared" si="8"/>
        <v>40000</v>
      </c>
      <c r="W14" s="35">
        <f t="shared" si="9"/>
        <v>17900</v>
      </c>
      <c r="X14" s="36">
        <f t="shared" si="10"/>
        <v>5460</v>
      </c>
      <c r="Y14" s="36">
        <f t="shared" si="11"/>
        <v>5460</v>
      </c>
      <c r="Z14" s="37">
        <f t="shared" si="12"/>
        <v>10920</v>
      </c>
      <c r="AA14" s="38">
        <f t="shared" si="13"/>
        <v>5460</v>
      </c>
      <c r="AB14" s="36">
        <f t="shared" si="14"/>
        <v>36400</v>
      </c>
      <c r="AC14" s="39">
        <f t="shared" si="15"/>
        <v>0.13650000000000001</v>
      </c>
      <c r="AD14" s="35">
        <f t="shared" si="16"/>
        <v>14000</v>
      </c>
      <c r="AE14" s="39">
        <f t="shared" si="17"/>
        <v>0.35</v>
      </c>
      <c r="AF14" s="40"/>
      <c r="AG14" s="38">
        <f t="shared" si="18"/>
        <v>40000</v>
      </c>
      <c r="AH14" s="36">
        <f t="shared" si="19"/>
        <v>17600</v>
      </c>
      <c r="AI14" s="36">
        <f t="shared" si="20"/>
        <v>5340</v>
      </c>
      <c r="AJ14" s="36">
        <f t="shared" si="21"/>
        <v>3880</v>
      </c>
      <c r="AK14" s="37">
        <f t="shared" si="22"/>
        <v>9220</v>
      </c>
      <c r="AL14" s="38">
        <f t="shared" si="23"/>
        <v>4610</v>
      </c>
      <c r="AM14" s="36">
        <f t="shared" si="24"/>
        <v>35800</v>
      </c>
      <c r="AN14" s="39">
        <f t="shared" si="25"/>
        <v>0.11525000000000001</v>
      </c>
      <c r="AO14" s="35">
        <f t="shared" si="26"/>
        <v>10920</v>
      </c>
      <c r="AP14" s="39">
        <f t="shared" si="27"/>
        <v>0.27300000000000002</v>
      </c>
      <c r="AQ14" s="40"/>
      <c r="AR14" s="38">
        <f t="shared" si="28"/>
        <v>40000</v>
      </c>
      <c r="AS14" s="36">
        <f t="shared" si="29"/>
        <v>17300</v>
      </c>
      <c r="AT14" s="36">
        <f t="shared" si="30"/>
        <v>5220</v>
      </c>
      <c r="AU14" s="36">
        <f t="shared" si="31"/>
        <v>3090</v>
      </c>
      <c r="AV14" s="37">
        <f t="shared" si="32"/>
        <v>8310</v>
      </c>
      <c r="AW14" s="38">
        <f t="shared" si="33"/>
        <v>4155</v>
      </c>
      <c r="AX14" s="36">
        <f t="shared" si="34"/>
        <v>35200</v>
      </c>
      <c r="AY14" s="39">
        <f t="shared" si="35"/>
        <v>0.103875</v>
      </c>
      <c r="AZ14" s="35">
        <f t="shared" si="36"/>
        <v>8980.0000000000018</v>
      </c>
      <c r="BA14" s="39">
        <f t="shared" si="37"/>
        <v>0.22450000000000003</v>
      </c>
      <c r="BC14" s="38">
        <f t="shared" si="38"/>
        <v>40000</v>
      </c>
      <c r="BD14" s="36">
        <f t="shared" si="39"/>
        <v>17000</v>
      </c>
      <c r="BE14" s="36">
        <f t="shared" si="40"/>
        <v>5100</v>
      </c>
      <c r="BF14" s="36">
        <f t="shared" si="41"/>
        <v>2600</v>
      </c>
      <c r="BG14" s="37">
        <f t="shared" si="42"/>
        <v>7700</v>
      </c>
      <c r="BH14" s="38">
        <f t="shared" si="43"/>
        <v>3850</v>
      </c>
      <c r="BI14" s="36">
        <f t="shared" si="44"/>
        <v>34600</v>
      </c>
      <c r="BJ14" s="39">
        <f t="shared" si="45"/>
        <v>9.6250000000000002E-2</v>
      </c>
      <c r="BK14" s="35">
        <f t="shared" si="46"/>
        <v>7580</v>
      </c>
      <c r="BL14" s="39">
        <f t="shared" si="47"/>
        <v>0.1895</v>
      </c>
      <c r="BS14" s="25"/>
      <c r="BT14" s="50">
        <f>総合税率表!B49</f>
        <v>20000.001</v>
      </c>
      <c r="BU14" s="51">
        <f>総合税率表!C49*100</f>
        <v>45</v>
      </c>
      <c r="BV14" s="52">
        <f>総合税率表!D49</f>
        <v>2700</v>
      </c>
    </row>
    <row r="15" spans="2:74">
      <c r="B15" s="41">
        <v>45000</v>
      </c>
      <c r="C15" s="42">
        <f t="shared" si="0"/>
        <v>6480</v>
      </c>
      <c r="D15" s="43">
        <f t="shared" si="1"/>
        <v>5492.5</v>
      </c>
      <c r="E15" s="43">
        <f t="shared" si="2"/>
        <v>5030</v>
      </c>
      <c r="F15" s="44">
        <f t="shared" si="3"/>
        <v>4600</v>
      </c>
      <c r="G15" s="45">
        <f t="shared" si="4"/>
        <v>16500</v>
      </c>
      <c r="H15" s="43">
        <f t="shared" si="5"/>
        <v>12960</v>
      </c>
      <c r="I15" s="43">
        <f t="shared" si="6"/>
        <v>10980</v>
      </c>
      <c r="J15" s="44">
        <f t="shared" si="7"/>
        <v>9080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V15" s="34">
        <f t="shared" si="8"/>
        <v>45000</v>
      </c>
      <c r="W15" s="35">
        <f t="shared" si="9"/>
        <v>20400</v>
      </c>
      <c r="X15" s="36">
        <f t="shared" si="10"/>
        <v>6480</v>
      </c>
      <c r="Y15" s="36">
        <f t="shared" si="11"/>
        <v>6480</v>
      </c>
      <c r="Z15" s="37">
        <f t="shared" si="12"/>
        <v>12960</v>
      </c>
      <c r="AA15" s="38">
        <f t="shared" si="13"/>
        <v>6480</v>
      </c>
      <c r="AB15" s="36">
        <f t="shared" si="14"/>
        <v>41400</v>
      </c>
      <c r="AC15" s="39">
        <f t="shared" si="15"/>
        <v>0.14399999999999999</v>
      </c>
      <c r="AD15" s="35">
        <f t="shared" si="16"/>
        <v>16500</v>
      </c>
      <c r="AE15" s="39">
        <f t="shared" si="17"/>
        <v>0.36666666666666664</v>
      </c>
      <c r="AF15" s="40"/>
      <c r="AG15" s="38">
        <f t="shared" si="18"/>
        <v>45000</v>
      </c>
      <c r="AH15" s="36">
        <f t="shared" si="19"/>
        <v>20100</v>
      </c>
      <c r="AI15" s="36">
        <f t="shared" si="20"/>
        <v>6345</v>
      </c>
      <c r="AJ15" s="36">
        <f t="shared" si="21"/>
        <v>4640</v>
      </c>
      <c r="AK15" s="37">
        <f t="shared" si="22"/>
        <v>10985</v>
      </c>
      <c r="AL15" s="38">
        <f t="shared" si="23"/>
        <v>5492.5</v>
      </c>
      <c r="AM15" s="36">
        <f t="shared" si="24"/>
        <v>40800</v>
      </c>
      <c r="AN15" s="39">
        <f t="shared" si="25"/>
        <v>0.12205555555555556</v>
      </c>
      <c r="AO15" s="35">
        <f t="shared" si="26"/>
        <v>12960</v>
      </c>
      <c r="AP15" s="39">
        <f t="shared" si="27"/>
        <v>0.28799999999999998</v>
      </c>
      <c r="AQ15" s="40"/>
      <c r="AR15" s="38">
        <f t="shared" si="28"/>
        <v>45000</v>
      </c>
      <c r="AS15" s="36">
        <f t="shared" si="29"/>
        <v>19800</v>
      </c>
      <c r="AT15" s="36">
        <f t="shared" si="30"/>
        <v>6220</v>
      </c>
      <c r="AU15" s="36">
        <f t="shared" si="31"/>
        <v>3840</v>
      </c>
      <c r="AV15" s="37">
        <f t="shared" si="32"/>
        <v>10060</v>
      </c>
      <c r="AW15" s="38">
        <f t="shared" si="33"/>
        <v>5030</v>
      </c>
      <c r="AX15" s="36">
        <f t="shared" si="34"/>
        <v>40200</v>
      </c>
      <c r="AY15" s="39">
        <f t="shared" si="35"/>
        <v>0.11177777777777778</v>
      </c>
      <c r="AZ15" s="35">
        <f t="shared" si="36"/>
        <v>10980</v>
      </c>
      <c r="BA15" s="39">
        <f t="shared" si="37"/>
        <v>0.24399999999999999</v>
      </c>
      <c r="BC15" s="38">
        <f t="shared" si="38"/>
        <v>45000</v>
      </c>
      <c r="BD15" s="36">
        <f t="shared" si="39"/>
        <v>19500</v>
      </c>
      <c r="BE15" s="36">
        <f t="shared" si="40"/>
        <v>6100</v>
      </c>
      <c r="BF15" s="36">
        <f t="shared" si="41"/>
        <v>3100</v>
      </c>
      <c r="BG15" s="37">
        <f t="shared" si="42"/>
        <v>9200</v>
      </c>
      <c r="BH15" s="38">
        <f t="shared" si="43"/>
        <v>4600</v>
      </c>
      <c r="BI15" s="36">
        <f t="shared" si="44"/>
        <v>39600</v>
      </c>
      <c r="BJ15" s="39">
        <f t="shared" si="45"/>
        <v>0.10222222222222223</v>
      </c>
      <c r="BK15" s="35">
        <f t="shared" si="46"/>
        <v>9080</v>
      </c>
      <c r="BL15" s="39">
        <f t="shared" si="47"/>
        <v>0.20177777777777778</v>
      </c>
      <c r="BT15" s="50">
        <f>総合税率表!B50</f>
        <v>30000.001</v>
      </c>
      <c r="BU15" s="51">
        <f>総合税率表!C50*100</f>
        <v>50</v>
      </c>
      <c r="BV15" s="52">
        <f>総合税率表!D50</f>
        <v>4200</v>
      </c>
    </row>
    <row r="16" spans="2:74">
      <c r="B16" s="41">
        <v>50000</v>
      </c>
      <c r="C16" s="42">
        <f t="shared" si="0"/>
        <v>7605</v>
      </c>
      <c r="D16" s="43">
        <f t="shared" si="1"/>
        <v>6555</v>
      </c>
      <c r="E16" s="43">
        <f t="shared" si="2"/>
        <v>5962.5</v>
      </c>
      <c r="F16" s="44">
        <f t="shared" si="3"/>
        <v>5500</v>
      </c>
      <c r="G16" s="45">
        <f t="shared" si="4"/>
        <v>19000</v>
      </c>
      <c r="H16" s="43">
        <f t="shared" si="5"/>
        <v>15210</v>
      </c>
      <c r="I16" s="43">
        <f t="shared" si="6"/>
        <v>12979.999999999998</v>
      </c>
      <c r="J16" s="44">
        <f t="shared" si="7"/>
        <v>11040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V16" s="34">
        <f t="shared" si="8"/>
        <v>50000</v>
      </c>
      <c r="W16" s="35">
        <f t="shared" si="9"/>
        <v>22900</v>
      </c>
      <c r="X16" s="36">
        <f t="shared" si="10"/>
        <v>7605</v>
      </c>
      <c r="Y16" s="36">
        <f t="shared" si="11"/>
        <v>7605</v>
      </c>
      <c r="Z16" s="37">
        <f t="shared" si="12"/>
        <v>15210</v>
      </c>
      <c r="AA16" s="38">
        <f t="shared" si="13"/>
        <v>7605</v>
      </c>
      <c r="AB16" s="36">
        <f t="shared" si="14"/>
        <v>46400</v>
      </c>
      <c r="AC16" s="39">
        <f t="shared" si="15"/>
        <v>0.15210000000000001</v>
      </c>
      <c r="AD16" s="35">
        <f t="shared" si="16"/>
        <v>19000</v>
      </c>
      <c r="AE16" s="39">
        <f t="shared" si="17"/>
        <v>0.38</v>
      </c>
      <c r="AF16" s="40"/>
      <c r="AG16" s="38">
        <f t="shared" si="18"/>
        <v>50000</v>
      </c>
      <c r="AH16" s="36">
        <f t="shared" si="19"/>
        <v>22600</v>
      </c>
      <c r="AI16" s="36">
        <f t="shared" si="20"/>
        <v>7470</v>
      </c>
      <c r="AJ16" s="36">
        <f t="shared" si="21"/>
        <v>5640</v>
      </c>
      <c r="AK16" s="37">
        <f t="shared" si="22"/>
        <v>13110</v>
      </c>
      <c r="AL16" s="38">
        <f t="shared" si="23"/>
        <v>6555</v>
      </c>
      <c r="AM16" s="36">
        <f t="shared" si="24"/>
        <v>45800</v>
      </c>
      <c r="AN16" s="39">
        <f t="shared" si="25"/>
        <v>0.13109999999999999</v>
      </c>
      <c r="AO16" s="35">
        <f t="shared" si="26"/>
        <v>15210</v>
      </c>
      <c r="AP16" s="39">
        <f t="shared" si="27"/>
        <v>0.30420000000000003</v>
      </c>
      <c r="AQ16" s="40"/>
      <c r="AR16" s="38">
        <f t="shared" si="28"/>
        <v>50000</v>
      </c>
      <c r="AS16" s="36">
        <f t="shared" si="29"/>
        <v>22300</v>
      </c>
      <c r="AT16" s="36">
        <f t="shared" si="30"/>
        <v>7335</v>
      </c>
      <c r="AU16" s="36">
        <f t="shared" si="31"/>
        <v>4590</v>
      </c>
      <c r="AV16" s="37">
        <f t="shared" si="32"/>
        <v>11925</v>
      </c>
      <c r="AW16" s="38">
        <f t="shared" si="33"/>
        <v>5962.5</v>
      </c>
      <c r="AX16" s="36">
        <f t="shared" si="34"/>
        <v>45200</v>
      </c>
      <c r="AY16" s="39">
        <f t="shared" si="35"/>
        <v>0.11924999999999999</v>
      </c>
      <c r="AZ16" s="35">
        <f t="shared" si="36"/>
        <v>12979.999999999998</v>
      </c>
      <c r="BA16" s="39">
        <f t="shared" si="37"/>
        <v>0.25959999999999994</v>
      </c>
      <c r="BC16" s="38">
        <f t="shared" si="38"/>
        <v>50000</v>
      </c>
      <c r="BD16" s="36">
        <f t="shared" si="39"/>
        <v>22000</v>
      </c>
      <c r="BE16" s="36">
        <f t="shared" si="40"/>
        <v>7200</v>
      </c>
      <c r="BF16" s="36">
        <f t="shared" si="41"/>
        <v>3800</v>
      </c>
      <c r="BG16" s="37">
        <f t="shared" si="42"/>
        <v>11000</v>
      </c>
      <c r="BH16" s="38">
        <f t="shared" si="43"/>
        <v>5500</v>
      </c>
      <c r="BI16" s="36">
        <f t="shared" si="44"/>
        <v>44600</v>
      </c>
      <c r="BJ16" s="39">
        <f t="shared" si="45"/>
        <v>0.11</v>
      </c>
      <c r="BK16" s="35">
        <f t="shared" si="46"/>
        <v>11040</v>
      </c>
      <c r="BL16" s="39">
        <f t="shared" si="47"/>
        <v>0.2208</v>
      </c>
      <c r="BT16" s="53">
        <f>総合税率表!B51</f>
        <v>60000.000999999997</v>
      </c>
      <c r="BU16" s="54">
        <f>総合税率表!C51*100</f>
        <v>55.000000000000007</v>
      </c>
      <c r="BV16" s="55">
        <f>総合税率表!D51</f>
        <v>7200</v>
      </c>
    </row>
    <row r="17" spans="2:72">
      <c r="B17" s="41">
        <v>55000</v>
      </c>
      <c r="C17" s="42">
        <f t="shared" si="0"/>
        <v>8730</v>
      </c>
      <c r="D17" s="43">
        <f t="shared" si="1"/>
        <v>7617.5</v>
      </c>
      <c r="E17" s="43">
        <f t="shared" si="2"/>
        <v>6899.9999999999991</v>
      </c>
      <c r="F17" s="44">
        <f t="shared" si="3"/>
        <v>6437.5</v>
      </c>
      <c r="G17" s="45">
        <f t="shared" si="4"/>
        <v>21500</v>
      </c>
      <c r="H17" s="43">
        <f t="shared" si="5"/>
        <v>17460</v>
      </c>
      <c r="I17" s="43">
        <f t="shared" si="6"/>
        <v>14979.999999999996</v>
      </c>
      <c r="J17" s="44">
        <f t="shared" si="7"/>
        <v>13040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V17" s="34">
        <f t="shared" si="8"/>
        <v>55000</v>
      </c>
      <c r="W17" s="35">
        <f t="shared" si="9"/>
        <v>25400</v>
      </c>
      <c r="X17" s="36">
        <f t="shared" si="10"/>
        <v>8730</v>
      </c>
      <c r="Y17" s="36">
        <f t="shared" si="11"/>
        <v>8730</v>
      </c>
      <c r="Z17" s="37">
        <f t="shared" si="12"/>
        <v>17460</v>
      </c>
      <c r="AA17" s="38">
        <f t="shared" si="13"/>
        <v>8730</v>
      </c>
      <c r="AB17" s="36">
        <f t="shared" si="14"/>
        <v>51400</v>
      </c>
      <c r="AC17" s="39">
        <f t="shared" si="15"/>
        <v>0.15872727272727272</v>
      </c>
      <c r="AD17" s="35">
        <f t="shared" si="16"/>
        <v>21500</v>
      </c>
      <c r="AE17" s="39">
        <f t="shared" si="17"/>
        <v>0.39090909090909093</v>
      </c>
      <c r="AF17" s="40"/>
      <c r="AG17" s="38">
        <f t="shared" si="18"/>
        <v>55000</v>
      </c>
      <c r="AH17" s="36">
        <f t="shared" si="19"/>
        <v>25100</v>
      </c>
      <c r="AI17" s="36">
        <f t="shared" si="20"/>
        <v>8595</v>
      </c>
      <c r="AJ17" s="36">
        <f t="shared" si="21"/>
        <v>6640</v>
      </c>
      <c r="AK17" s="37">
        <f t="shared" si="22"/>
        <v>15235</v>
      </c>
      <c r="AL17" s="38">
        <f t="shared" si="23"/>
        <v>7617.5</v>
      </c>
      <c r="AM17" s="36">
        <f t="shared" si="24"/>
        <v>50800</v>
      </c>
      <c r="AN17" s="39">
        <f t="shared" si="25"/>
        <v>0.13850000000000001</v>
      </c>
      <c r="AO17" s="35">
        <f t="shared" si="26"/>
        <v>17460</v>
      </c>
      <c r="AP17" s="39">
        <f t="shared" si="27"/>
        <v>0.31745454545454543</v>
      </c>
      <c r="AQ17" s="40"/>
      <c r="AR17" s="38">
        <f t="shared" si="28"/>
        <v>55000</v>
      </c>
      <c r="AS17" s="36">
        <f t="shared" si="29"/>
        <v>24800</v>
      </c>
      <c r="AT17" s="36">
        <f t="shared" si="30"/>
        <v>8460</v>
      </c>
      <c r="AU17" s="36">
        <f t="shared" si="31"/>
        <v>5339.9999999999982</v>
      </c>
      <c r="AV17" s="37">
        <f t="shared" si="32"/>
        <v>13799.999999999998</v>
      </c>
      <c r="AW17" s="38">
        <f t="shared" si="33"/>
        <v>6899.9999999999991</v>
      </c>
      <c r="AX17" s="36">
        <f t="shared" si="34"/>
        <v>50200</v>
      </c>
      <c r="AY17" s="39">
        <f t="shared" si="35"/>
        <v>0.12545454545454543</v>
      </c>
      <c r="AZ17" s="35">
        <f t="shared" si="36"/>
        <v>14979.999999999996</v>
      </c>
      <c r="BA17" s="39">
        <f t="shared" si="37"/>
        <v>0.27236363636363631</v>
      </c>
      <c r="BC17" s="38">
        <f t="shared" si="38"/>
        <v>55000</v>
      </c>
      <c r="BD17" s="36">
        <f t="shared" si="39"/>
        <v>24500</v>
      </c>
      <c r="BE17" s="36">
        <f t="shared" si="40"/>
        <v>8325</v>
      </c>
      <c r="BF17" s="36">
        <f t="shared" si="41"/>
        <v>4550</v>
      </c>
      <c r="BG17" s="37">
        <f t="shared" si="42"/>
        <v>12875</v>
      </c>
      <c r="BH17" s="38">
        <f t="shared" si="43"/>
        <v>6437.5</v>
      </c>
      <c r="BI17" s="36">
        <f t="shared" si="44"/>
        <v>49600</v>
      </c>
      <c r="BJ17" s="39">
        <f t="shared" si="45"/>
        <v>0.11704545454545455</v>
      </c>
      <c r="BK17" s="35">
        <f t="shared" si="46"/>
        <v>13040</v>
      </c>
      <c r="BL17" s="39">
        <f t="shared" si="47"/>
        <v>0.2370909090909091</v>
      </c>
    </row>
    <row r="18" spans="2:72">
      <c r="B18" s="41">
        <v>60000</v>
      </c>
      <c r="C18" s="42">
        <f t="shared" si="0"/>
        <v>9855</v>
      </c>
      <c r="D18" s="43">
        <f t="shared" si="1"/>
        <v>8680</v>
      </c>
      <c r="E18" s="43">
        <f t="shared" si="2"/>
        <v>7837.5</v>
      </c>
      <c r="F18" s="44">
        <f t="shared" si="3"/>
        <v>7375</v>
      </c>
      <c r="G18" s="45">
        <f t="shared" si="4"/>
        <v>24000</v>
      </c>
      <c r="H18" s="43">
        <f t="shared" si="5"/>
        <v>19710</v>
      </c>
      <c r="I18" s="43">
        <f t="shared" si="6"/>
        <v>16980</v>
      </c>
      <c r="J18" s="44">
        <f t="shared" si="7"/>
        <v>15040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V18" s="34">
        <f t="shared" si="8"/>
        <v>60000</v>
      </c>
      <c r="W18" s="35">
        <f t="shared" si="9"/>
        <v>27900</v>
      </c>
      <c r="X18" s="36">
        <f t="shared" si="10"/>
        <v>9855</v>
      </c>
      <c r="Y18" s="36">
        <f t="shared" si="11"/>
        <v>9855</v>
      </c>
      <c r="Z18" s="37">
        <f t="shared" si="12"/>
        <v>19710</v>
      </c>
      <c r="AA18" s="38">
        <f t="shared" si="13"/>
        <v>9855</v>
      </c>
      <c r="AB18" s="36">
        <f t="shared" si="14"/>
        <v>56400</v>
      </c>
      <c r="AC18" s="39">
        <f t="shared" si="15"/>
        <v>0.16425000000000001</v>
      </c>
      <c r="AD18" s="35">
        <f t="shared" si="16"/>
        <v>24000</v>
      </c>
      <c r="AE18" s="39">
        <f t="shared" si="17"/>
        <v>0.4</v>
      </c>
      <c r="AF18" s="40"/>
      <c r="AG18" s="38">
        <f t="shared" si="18"/>
        <v>60000</v>
      </c>
      <c r="AH18" s="36">
        <f t="shared" si="19"/>
        <v>27600</v>
      </c>
      <c r="AI18" s="36">
        <f t="shared" si="20"/>
        <v>9720</v>
      </c>
      <c r="AJ18" s="36">
        <f t="shared" si="21"/>
        <v>7640</v>
      </c>
      <c r="AK18" s="37">
        <f t="shared" si="22"/>
        <v>17360</v>
      </c>
      <c r="AL18" s="38">
        <f t="shared" si="23"/>
        <v>8680</v>
      </c>
      <c r="AM18" s="36">
        <f t="shared" si="24"/>
        <v>55800</v>
      </c>
      <c r="AN18" s="39">
        <f t="shared" si="25"/>
        <v>0.14466666666666667</v>
      </c>
      <c r="AO18" s="35">
        <f t="shared" si="26"/>
        <v>19710</v>
      </c>
      <c r="AP18" s="39">
        <f t="shared" si="27"/>
        <v>0.32850000000000001</v>
      </c>
      <c r="AQ18" s="40"/>
      <c r="AR18" s="38">
        <f t="shared" si="28"/>
        <v>60000</v>
      </c>
      <c r="AS18" s="36">
        <f t="shared" si="29"/>
        <v>27300</v>
      </c>
      <c r="AT18" s="36">
        <f t="shared" si="30"/>
        <v>9585</v>
      </c>
      <c r="AU18" s="36">
        <f t="shared" si="31"/>
        <v>6090</v>
      </c>
      <c r="AV18" s="37">
        <f t="shared" si="32"/>
        <v>15675</v>
      </c>
      <c r="AW18" s="38">
        <f t="shared" si="33"/>
        <v>7837.5</v>
      </c>
      <c r="AX18" s="36">
        <f t="shared" si="34"/>
        <v>55200</v>
      </c>
      <c r="AY18" s="39">
        <f t="shared" si="35"/>
        <v>0.13062499999999999</v>
      </c>
      <c r="AZ18" s="35">
        <f t="shared" si="36"/>
        <v>16980</v>
      </c>
      <c r="BA18" s="39">
        <f t="shared" si="37"/>
        <v>0.28299999999999997</v>
      </c>
      <c r="BC18" s="38">
        <f t="shared" si="38"/>
        <v>60000</v>
      </c>
      <c r="BD18" s="36">
        <f t="shared" si="39"/>
        <v>27000</v>
      </c>
      <c r="BE18" s="36">
        <f t="shared" si="40"/>
        <v>9450</v>
      </c>
      <c r="BF18" s="36">
        <f t="shared" si="41"/>
        <v>5300</v>
      </c>
      <c r="BG18" s="37">
        <f t="shared" si="42"/>
        <v>14750</v>
      </c>
      <c r="BH18" s="38">
        <f t="shared" si="43"/>
        <v>7375</v>
      </c>
      <c r="BI18" s="36">
        <f t="shared" si="44"/>
        <v>54600</v>
      </c>
      <c r="BJ18" s="39">
        <f t="shared" si="45"/>
        <v>0.12291666666666666</v>
      </c>
      <c r="BK18" s="35">
        <f t="shared" si="46"/>
        <v>15040</v>
      </c>
      <c r="BL18" s="39">
        <f t="shared" si="47"/>
        <v>0.25066666666666665</v>
      </c>
    </row>
    <row r="19" spans="2:72">
      <c r="B19" s="41">
        <v>65000</v>
      </c>
      <c r="C19" s="42">
        <f t="shared" si="0"/>
        <v>11000</v>
      </c>
      <c r="D19" s="43">
        <f t="shared" si="1"/>
        <v>9745</v>
      </c>
      <c r="E19" s="43">
        <f t="shared" si="2"/>
        <v>8775</v>
      </c>
      <c r="F19" s="44">
        <f t="shared" si="3"/>
        <v>8312.5</v>
      </c>
      <c r="G19" s="45">
        <f t="shared" si="4"/>
        <v>26570.000000000007</v>
      </c>
      <c r="H19" s="43">
        <f t="shared" si="5"/>
        <v>22000</v>
      </c>
      <c r="I19" s="43">
        <f t="shared" si="6"/>
        <v>18990</v>
      </c>
      <c r="J19" s="44">
        <f t="shared" si="7"/>
        <v>17040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V19" s="34">
        <f t="shared" si="8"/>
        <v>65000</v>
      </c>
      <c r="W19" s="35">
        <f t="shared" si="9"/>
        <v>30400</v>
      </c>
      <c r="X19" s="36">
        <f t="shared" si="10"/>
        <v>11000</v>
      </c>
      <c r="Y19" s="36">
        <f t="shared" si="11"/>
        <v>11000</v>
      </c>
      <c r="Z19" s="37">
        <f t="shared" si="12"/>
        <v>22000</v>
      </c>
      <c r="AA19" s="38">
        <f t="shared" si="13"/>
        <v>11000</v>
      </c>
      <c r="AB19" s="36">
        <f t="shared" si="14"/>
        <v>61400</v>
      </c>
      <c r="AC19" s="39">
        <f t="shared" si="15"/>
        <v>0.16923076923076924</v>
      </c>
      <c r="AD19" s="35">
        <f t="shared" si="16"/>
        <v>26570.000000000007</v>
      </c>
      <c r="AE19" s="39">
        <f t="shared" si="17"/>
        <v>0.40876923076923088</v>
      </c>
      <c r="AF19" s="40"/>
      <c r="AG19" s="38">
        <f t="shared" si="18"/>
        <v>65000</v>
      </c>
      <c r="AH19" s="36">
        <f t="shared" si="19"/>
        <v>30100</v>
      </c>
      <c r="AI19" s="36">
        <f t="shared" si="20"/>
        <v>10850</v>
      </c>
      <c r="AJ19" s="36">
        <f t="shared" si="21"/>
        <v>8640</v>
      </c>
      <c r="AK19" s="37">
        <f t="shared" si="22"/>
        <v>19490</v>
      </c>
      <c r="AL19" s="38">
        <f t="shared" si="23"/>
        <v>9745</v>
      </c>
      <c r="AM19" s="36">
        <f t="shared" si="24"/>
        <v>60800</v>
      </c>
      <c r="AN19" s="39">
        <f t="shared" si="25"/>
        <v>0.14992307692307694</v>
      </c>
      <c r="AO19" s="35">
        <f t="shared" si="26"/>
        <v>22000</v>
      </c>
      <c r="AP19" s="39">
        <f t="shared" si="27"/>
        <v>0.33846153846153848</v>
      </c>
      <c r="AQ19" s="40"/>
      <c r="AR19" s="38">
        <f t="shared" si="28"/>
        <v>65000</v>
      </c>
      <c r="AS19" s="36">
        <f t="shared" si="29"/>
        <v>29800</v>
      </c>
      <c r="AT19" s="36">
        <f t="shared" si="30"/>
        <v>10710</v>
      </c>
      <c r="AU19" s="36">
        <f t="shared" si="31"/>
        <v>6840</v>
      </c>
      <c r="AV19" s="37">
        <f t="shared" si="32"/>
        <v>17550</v>
      </c>
      <c r="AW19" s="38">
        <f t="shared" si="33"/>
        <v>8775</v>
      </c>
      <c r="AX19" s="36">
        <f t="shared" si="34"/>
        <v>60200</v>
      </c>
      <c r="AY19" s="39">
        <f t="shared" si="35"/>
        <v>0.13500000000000001</v>
      </c>
      <c r="AZ19" s="35">
        <f t="shared" si="36"/>
        <v>18990</v>
      </c>
      <c r="BA19" s="39">
        <f t="shared" si="37"/>
        <v>0.29215384615384615</v>
      </c>
      <c r="BC19" s="38">
        <f t="shared" si="38"/>
        <v>65000</v>
      </c>
      <c r="BD19" s="36">
        <f t="shared" si="39"/>
        <v>29500</v>
      </c>
      <c r="BE19" s="36">
        <f t="shared" si="40"/>
        <v>10575</v>
      </c>
      <c r="BF19" s="36">
        <f t="shared" si="41"/>
        <v>6050</v>
      </c>
      <c r="BG19" s="37">
        <f t="shared" si="42"/>
        <v>16625</v>
      </c>
      <c r="BH19" s="38">
        <f t="shared" si="43"/>
        <v>8312.5</v>
      </c>
      <c r="BI19" s="36">
        <f t="shared" si="44"/>
        <v>59600</v>
      </c>
      <c r="BJ19" s="39">
        <f t="shared" si="45"/>
        <v>0.12788461538461537</v>
      </c>
      <c r="BK19" s="35">
        <f t="shared" si="46"/>
        <v>17040</v>
      </c>
      <c r="BL19" s="39">
        <f t="shared" si="47"/>
        <v>0.26215384615384613</v>
      </c>
    </row>
    <row r="20" spans="2:72">
      <c r="B20" s="41">
        <v>70000</v>
      </c>
      <c r="C20" s="42">
        <f t="shared" si="0"/>
        <v>12250</v>
      </c>
      <c r="D20" s="43">
        <f t="shared" si="1"/>
        <v>10870</v>
      </c>
      <c r="E20" s="43">
        <f t="shared" si="2"/>
        <v>9885</v>
      </c>
      <c r="F20" s="44">
        <f t="shared" si="3"/>
        <v>9300</v>
      </c>
      <c r="G20" s="45">
        <f t="shared" si="4"/>
        <v>29320.000000000007</v>
      </c>
      <c r="H20" s="43">
        <f t="shared" si="5"/>
        <v>24500</v>
      </c>
      <c r="I20" s="43">
        <f t="shared" si="6"/>
        <v>21240</v>
      </c>
      <c r="J20" s="44">
        <f t="shared" si="7"/>
        <v>19040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V20" s="34">
        <f t="shared" si="8"/>
        <v>70000</v>
      </c>
      <c r="W20" s="35">
        <f t="shared" si="9"/>
        <v>32900</v>
      </c>
      <c r="X20" s="36">
        <f t="shared" si="10"/>
        <v>12250</v>
      </c>
      <c r="Y20" s="36">
        <f t="shared" si="11"/>
        <v>12250</v>
      </c>
      <c r="Z20" s="37">
        <f t="shared" si="12"/>
        <v>24500</v>
      </c>
      <c r="AA20" s="38">
        <f t="shared" si="13"/>
        <v>12250</v>
      </c>
      <c r="AB20" s="36">
        <f t="shared" si="14"/>
        <v>66400</v>
      </c>
      <c r="AC20" s="39">
        <f t="shared" si="15"/>
        <v>0.17499999999999999</v>
      </c>
      <c r="AD20" s="35">
        <f t="shared" si="16"/>
        <v>29320.000000000007</v>
      </c>
      <c r="AE20" s="39">
        <f t="shared" si="17"/>
        <v>0.41885714285714298</v>
      </c>
      <c r="AF20" s="40"/>
      <c r="AG20" s="38">
        <f t="shared" si="18"/>
        <v>70000</v>
      </c>
      <c r="AH20" s="36">
        <f t="shared" si="19"/>
        <v>32600</v>
      </c>
      <c r="AI20" s="36">
        <f t="shared" si="20"/>
        <v>12100</v>
      </c>
      <c r="AJ20" s="36">
        <f t="shared" si="21"/>
        <v>9640</v>
      </c>
      <c r="AK20" s="37">
        <f t="shared" si="22"/>
        <v>21740</v>
      </c>
      <c r="AL20" s="38">
        <f t="shared" si="23"/>
        <v>10870</v>
      </c>
      <c r="AM20" s="36">
        <f t="shared" si="24"/>
        <v>65800</v>
      </c>
      <c r="AN20" s="39">
        <f t="shared" si="25"/>
        <v>0.15528571428571428</v>
      </c>
      <c r="AO20" s="35">
        <f t="shared" si="26"/>
        <v>24500</v>
      </c>
      <c r="AP20" s="39">
        <f t="shared" si="27"/>
        <v>0.35</v>
      </c>
      <c r="AQ20" s="40"/>
      <c r="AR20" s="38">
        <f t="shared" si="28"/>
        <v>70000</v>
      </c>
      <c r="AS20" s="36">
        <f t="shared" si="29"/>
        <v>32300</v>
      </c>
      <c r="AT20" s="36">
        <f t="shared" si="30"/>
        <v>11950</v>
      </c>
      <c r="AU20" s="36">
        <f t="shared" si="31"/>
        <v>7819.9999999999982</v>
      </c>
      <c r="AV20" s="37">
        <f t="shared" si="32"/>
        <v>19770</v>
      </c>
      <c r="AW20" s="38">
        <f t="shared" si="33"/>
        <v>9885</v>
      </c>
      <c r="AX20" s="36">
        <f t="shared" si="34"/>
        <v>65200</v>
      </c>
      <c r="AY20" s="39">
        <f t="shared" si="35"/>
        <v>0.14121428571428571</v>
      </c>
      <c r="AZ20" s="35">
        <f t="shared" si="36"/>
        <v>21240</v>
      </c>
      <c r="BA20" s="39">
        <f t="shared" si="37"/>
        <v>0.30342857142857144</v>
      </c>
      <c r="BC20" s="38">
        <f t="shared" si="38"/>
        <v>70000</v>
      </c>
      <c r="BD20" s="36">
        <f t="shared" si="39"/>
        <v>32000</v>
      </c>
      <c r="BE20" s="36">
        <f t="shared" si="40"/>
        <v>11800</v>
      </c>
      <c r="BF20" s="36">
        <f t="shared" si="41"/>
        <v>6800</v>
      </c>
      <c r="BG20" s="37">
        <f t="shared" si="42"/>
        <v>18600</v>
      </c>
      <c r="BH20" s="38">
        <f t="shared" si="43"/>
        <v>9300</v>
      </c>
      <c r="BI20" s="36">
        <f t="shared" si="44"/>
        <v>64600</v>
      </c>
      <c r="BJ20" s="39">
        <f t="shared" si="45"/>
        <v>0.13285714285714287</v>
      </c>
      <c r="BK20" s="35">
        <f t="shared" si="46"/>
        <v>19040</v>
      </c>
      <c r="BL20" s="39">
        <f t="shared" si="47"/>
        <v>0.27200000000000002</v>
      </c>
    </row>
    <row r="21" spans="2:72">
      <c r="B21" s="41">
        <v>75000</v>
      </c>
      <c r="C21" s="42">
        <f t="shared" si="0"/>
        <v>13500</v>
      </c>
      <c r="D21" s="43">
        <f t="shared" si="1"/>
        <v>11995</v>
      </c>
      <c r="E21" s="43">
        <f t="shared" si="2"/>
        <v>11010</v>
      </c>
      <c r="F21" s="44">
        <f t="shared" si="3"/>
        <v>10300</v>
      </c>
      <c r="G21" s="45">
        <f t="shared" si="4"/>
        <v>32070.000000000007</v>
      </c>
      <c r="H21" s="43">
        <f t="shared" si="5"/>
        <v>27000</v>
      </c>
      <c r="I21" s="43">
        <f t="shared" si="6"/>
        <v>23490</v>
      </c>
      <c r="J21" s="44">
        <f t="shared" si="7"/>
        <v>21040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V21" s="34">
        <f t="shared" si="8"/>
        <v>75000</v>
      </c>
      <c r="W21" s="35">
        <f t="shared" si="9"/>
        <v>35400</v>
      </c>
      <c r="X21" s="36">
        <f t="shared" si="10"/>
        <v>13500</v>
      </c>
      <c r="Y21" s="36">
        <f t="shared" si="11"/>
        <v>13500</v>
      </c>
      <c r="Z21" s="37">
        <f t="shared" si="12"/>
        <v>27000</v>
      </c>
      <c r="AA21" s="38">
        <f t="shared" si="13"/>
        <v>13500</v>
      </c>
      <c r="AB21" s="36">
        <f t="shared" si="14"/>
        <v>71400</v>
      </c>
      <c r="AC21" s="39">
        <f t="shared" si="15"/>
        <v>0.18</v>
      </c>
      <c r="AD21" s="35">
        <f t="shared" si="16"/>
        <v>32070.000000000007</v>
      </c>
      <c r="AE21" s="39">
        <f t="shared" si="17"/>
        <v>0.42760000000000009</v>
      </c>
      <c r="AF21" s="40"/>
      <c r="AG21" s="38">
        <f t="shared" si="18"/>
        <v>75000</v>
      </c>
      <c r="AH21" s="36">
        <f t="shared" si="19"/>
        <v>35100</v>
      </c>
      <c r="AI21" s="36">
        <f t="shared" si="20"/>
        <v>13350</v>
      </c>
      <c r="AJ21" s="36">
        <f t="shared" si="21"/>
        <v>10640</v>
      </c>
      <c r="AK21" s="37">
        <f t="shared" si="22"/>
        <v>23990</v>
      </c>
      <c r="AL21" s="38">
        <f t="shared" si="23"/>
        <v>11995</v>
      </c>
      <c r="AM21" s="36">
        <f t="shared" si="24"/>
        <v>70800</v>
      </c>
      <c r="AN21" s="39">
        <f t="shared" si="25"/>
        <v>0.15993333333333334</v>
      </c>
      <c r="AO21" s="35">
        <f t="shared" si="26"/>
        <v>27000</v>
      </c>
      <c r="AP21" s="39">
        <f t="shared" si="27"/>
        <v>0.36</v>
      </c>
      <c r="AQ21" s="40"/>
      <c r="AR21" s="38">
        <f t="shared" si="28"/>
        <v>75000</v>
      </c>
      <c r="AS21" s="36">
        <f t="shared" si="29"/>
        <v>34800</v>
      </c>
      <c r="AT21" s="36">
        <f t="shared" si="30"/>
        <v>13200</v>
      </c>
      <c r="AU21" s="36">
        <f t="shared" si="31"/>
        <v>8820</v>
      </c>
      <c r="AV21" s="37">
        <f t="shared" si="32"/>
        <v>22020</v>
      </c>
      <c r="AW21" s="38">
        <f t="shared" si="33"/>
        <v>11010</v>
      </c>
      <c r="AX21" s="36">
        <f t="shared" si="34"/>
        <v>70200</v>
      </c>
      <c r="AY21" s="39">
        <f t="shared" si="35"/>
        <v>0.14680000000000001</v>
      </c>
      <c r="AZ21" s="35">
        <f t="shared" si="36"/>
        <v>23490</v>
      </c>
      <c r="BA21" s="39">
        <f t="shared" si="37"/>
        <v>0.31319999999999998</v>
      </c>
      <c r="BC21" s="38">
        <f t="shared" si="38"/>
        <v>75000</v>
      </c>
      <c r="BD21" s="36">
        <f t="shared" si="39"/>
        <v>34500</v>
      </c>
      <c r="BE21" s="36">
        <f t="shared" si="40"/>
        <v>13050</v>
      </c>
      <c r="BF21" s="36">
        <f t="shared" si="41"/>
        <v>7550</v>
      </c>
      <c r="BG21" s="37">
        <f t="shared" si="42"/>
        <v>20600</v>
      </c>
      <c r="BH21" s="38">
        <f t="shared" si="43"/>
        <v>10300</v>
      </c>
      <c r="BI21" s="36">
        <f t="shared" si="44"/>
        <v>69600</v>
      </c>
      <c r="BJ21" s="39">
        <f t="shared" si="45"/>
        <v>0.13733333333333334</v>
      </c>
      <c r="BK21" s="35">
        <f t="shared" si="46"/>
        <v>21040</v>
      </c>
      <c r="BL21" s="39">
        <f t="shared" si="47"/>
        <v>0.28053333333333336</v>
      </c>
    </row>
    <row r="22" spans="2:72">
      <c r="B22" s="41">
        <v>80000</v>
      </c>
      <c r="C22" s="42">
        <f t="shared" si="0"/>
        <v>14750</v>
      </c>
      <c r="D22" s="43">
        <f t="shared" si="1"/>
        <v>13120</v>
      </c>
      <c r="E22" s="43">
        <f t="shared" si="2"/>
        <v>12135</v>
      </c>
      <c r="F22" s="44">
        <f t="shared" si="3"/>
        <v>11300</v>
      </c>
      <c r="G22" s="45">
        <f t="shared" si="4"/>
        <v>34820.000000000007</v>
      </c>
      <c r="H22" s="43">
        <f t="shared" si="5"/>
        <v>29500</v>
      </c>
      <c r="I22" s="43">
        <f t="shared" si="6"/>
        <v>25740</v>
      </c>
      <c r="J22" s="44">
        <f t="shared" si="7"/>
        <v>23040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V22" s="34">
        <f t="shared" si="8"/>
        <v>80000</v>
      </c>
      <c r="W22" s="35">
        <f t="shared" si="9"/>
        <v>37900</v>
      </c>
      <c r="X22" s="36">
        <f t="shared" si="10"/>
        <v>14750</v>
      </c>
      <c r="Y22" s="36">
        <f t="shared" si="11"/>
        <v>14750</v>
      </c>
      <c r="Z22" s="37">
        <f t="shared" si="12"/>
        <v>29500</v>
      </c>
      <c r="AA22" s="38">
        <f t="shared" si="13"/>
        <v>14750</v>
      </c>
      <c r="AB22" s="36">
        <f t="shared" si="14"/>
        <v>76400</v>
      </c>
      <c r="AC22" s="39">
        <f t="shared" si="15"/>
        <v>0.18437500000000001</v>
      </c>
      <c r="AD22" s="35">
        <f t="shared" si="16"/>
        <v>34820.000000000007</v>
      </c>
      <c r="AE22" s="39">
        <f t="shared" si="17"/>
        <v>0.43525000000000008</v>
      </c>
      <c r="AF22" s="40"/>
      <c r="AG22" s="38">
        <f t="shared" si="18"/>
        <v>80000</v>
      </c>
      <c r="AH22" s="36">
        <f t="shared" si="19"/>
        <v>37600</v>
      </c>
      <c r="AI22" s="36">
        <f t="shared" si="20"/>
        <v>14600</v>
      </c>
      <c r="AJ22" s="36">
        <f t="shared" si="21"/>
        <v>11640</v>
      </c>
      <c r="AK22" s="37">
        <f t="shared" si="22"/>
        <v>26240</v>
      </c>
      <c r="AL22" s="38">
        <f t="shared" si="23"/>
        <v>13120</v>
      </c>
      <c r="AM22" s="36">
        <f t="shared" si="24"/>
        <v>75800</v>
      </c>
      <c r="AN22" s="39">
        <f t="shared" si="25"/>
        <v>0.16400000000000001</v>
      </c>
      <c r="AO22" s="35">
        <f t="shared" si="26"/>
        <v>29500</v>
      </c>
      <c r="AP22" s="39">
        <f t="shared" si="27"/>
        <v>0.36875000000000002</v>
      </c>
      <c r="AQ22" s="40"/>
      <c r="AR22" s="38">
        <f t="shared" si="28"/>
        <v>80000</v>
      </c>
      <c r="AS22" s="36">
        <f t="shared" si="29"/>
        <v>37300</v>
      </c>
      <c r="AT22" s="36">
        <f t="shared" si="30"/>
        <v>14450</v>
      </c>
      <c r="AU22" s="36">
        <f t="shared" si="31"/>
        <v>9820.0000000000018</v>
      </c>
      <c r="AV22" s="37">
        <f t="shared" si="32"/>
        <v>24270</v>
      </c>
      <c r="AW22" s="38">
        <f t="shared" si="33"/>
        <v>12135</v>
      </c>
      <c r="AX22" s="36">
        <f t="shared" si="34"/>
        <v>75200</v>
      </c>
      <c r="AY22" s="39">
        <f t="shared" si="35"/>
        <v>0.1516875</v>
      </c>
      <c r="AZ22" s="35">
        <f t="shared" si="36"/>
        <v>25740</v>
      </c>
      <c r="BA22" s="39">
        <f t="shared" si="37"/>
        <v>0.32174999999999998</v>
      </c>
      <c r="BC22" s="38">
        <f t="shared" si="38"/>
        <v>80000</v>
      </c>
      <c r="BD22" s="36">
        <f t="shared" si="39"/>
        <v>37000</v>
      </c>
      <c r="BE22" s="36">
        <f t="shared" si="40"/>
        <v>14300</v>
      </c>
      <c r="BF22" s="36">
        <f t="shared" si="41"/>
        <v>8300</v>
      </c>
      <c r="BG22" s="37">
        <f t="shared" si="42"/>
        <v>22600</v>
      </c>
      <c r="BH22" s="38">
        <f t="shared" si="43"/>
        <v>11300</v>
      </c>
      <c r="BI22" s="36">
        <f t="shared" si="44"/>
        <v>74600</v>
      </c>
      <c r="BJ22" s="39">
        <f t="shared" si="45"/>
        <v>0.14124999999999999</v>
      </c>
      <c r="BK22" s="35">
        <f t="shared" si="46"/>
        <v>23040</v>
      </c>
      <c r="BL22" s="39">
        <f t="shared" si="47"/>
        <v>0.28799999999999998</v>
      </c>
      <c r="BS22" s="4" t="s">
        <v>24</v>
      </c>
      <c r="BT22" s="56">
        <f>KISO</f>
        <v>3000</v>
      </c>
    </row>
    <row r="23" spans="2:72">
      <c r="B23" s="41">
        <v>85000</v>
      </c>
      <c r="C23" s="42">
        <f t="shared" si="0"/>
        <v>16000</v>
      </c>
      <c r="D23" s="43">
        <f t="shared" si="1"/>
        <v>14247.5</v>
      </c>
      <c r="E23" s="43">
        <f t="shared" si="2"/>
        <v>13260</v>
      </c>
      <c r="F23" s="44">
        <f t="shared" si="3"/>
        <v>12300</v>
      </c>
      <c r="G23" s="45">
        <f t="shared" si="4"/>
        <v>37570.000000000007</v>
      </c>
      <c r="H23" s="43">
        <f t="shared" si="5"/>
        <v>32000</v>
      </c>
      <c r="I23" s="43">
        <f t="shared" si="6"/>
        <v>27990</v>
      </c>
      <c r="J23" s="44">
        <f t="shared" si="7"/>
        <v>25040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V23" s="34">
        <f t="shared" si="8"/>
        <v>85000</v>
      </c>
      <c r="W23" s="35">
        <f t="shared" si="9"/>
        <v>40400</v>
      </c>
      <c r="X23" s="36">
        <f t="shared" si="10"/>
        <v>16000</v>
      </c>
      <c r="Y23" s="36">
        <f t="shared" si="11"/>
        <v>16000</v>
      </c>
      <c r="Z23" s="37">
        <f t="shared" si="12"/>
        <v>32000</v>
      </c>
      <c r="AA23" s="38">
        <f t="shared" si="13"/>
        <v>16000</v>
      </c>
      <c r="AB23" s="36">
        <f t="shared" si="14"/>
        <v>81400</v>
      </c>
      <c r="AC23" s="39">
        <f t="shared" si="15"/>
        <v>0.18823529411764706</v>
      </c>
      <c r="AD23" s="35">
        <f t="shared" si="16"/>
        <v>37570.000000000007</v>
      </c>
      <c r="AE23" s="39">
        <f t="shared" si="17"/>
        <v>0.44200000000000006</v>
      </c>
      <c r="AF23" s="40"/>
      <c r="AG23" s="38">
        <f t="shared" si="18"/>
        <v>85000</v>
      </c>
      <c r="AH23" s="36">
        <f t="shared" si="19"/>
        <v>40100</v>
      </c>
      <c r="AI23" s="36">
        <f t="shared" si="20"/>
        <v>15850</v>
      </c>
      <c r="AJ23" s="36">
        <f t="shared" si="21"/>
        <v>12645</v>
      </c>
      <c r="AK23" s="37">
        <f t="shared" si="22"/>
        <v>28495</v>
      </c>
      <c r="AL23" s="38">
        <f t="shared" si="23"/>
        <v>14247.5</v>
      </c>
      <c r="AM23" s="36">
        <f t="shared" si="24"/>
        <v>80800</v>
      </c>
      <c r="AN23" s="39">
        <f t="shared" si="25"/>
        <v>0.16761764705882354</v>
      </c>
      <c r="AO23" s="35">
        <f t="shared" si="26"/>
        <v>32000</v>
      </c>
      <c r="AP23" s="39">
        <f t="shared" si="27"/>
        <v>0.37647058823529411</v>
      </c>
      <c r="AQ23" s="40"/>
      <c r="AR23" s="38">
        <f t="shared" si="28"/>
        <v>85000</v>
      </c>
      <c r="AS23" s="36">
        <f t="shared" si="29"/>
        <v>39800</v>
      </c>
      <c r="AT23" s="36">
        <f t="shared" si="30"/>
        <v>15700</v>
      </c>
      <c r="AU23" s="36">
        <f t="shared" si="31"/>
        <v>10819.999999999998</v>
      </c>
      <c r="AV23" s="37">
        <f t="shared" si="32"/>
        <v>26520</v>
      </c>
      <c r="AW23" s="38">
        <f t="shared" si="33"/>
        <v>13260</v>
      </c>
      <c r="AX23" s="36">
        <f t="shared" si="34"/>
        <v>80200</v>
      </c>
      <c r="AY23" s="39">
        <f t="shared" si="35"/>
        <v>0.156</v>
      </c>
      <c r="AZ23" s="35">
        <f t="shared" si="36"/>
        <v>27990</v>
      </c>
      <c r="BA23" s="39">
        <f t="shared" si="37"/>
        <v>0.32929411764705885</v>
      </c>
      <c r="BC23" s="38">
        <f t="shared" si="38"/>
        <v>85000</v>
      </c>
      <c r="BD23" s="36">
        <f t="shared" si="39"/>
        <v>39500</v>
      </c>
      <c r="BE23" s="36">
        <f t="shared" si="40"/>
        <v>15550</v>
      </c>
      <c r="BF23" s="36">
        <f t="shared" si="41"/>
        <v>9050</v>
      </c>
      <c r="BG23" s="37">
        <f t="shared" si="42"/>
        <v>24600</v>
      </c>
      <c r="BH23" s="38">
        <f t="shared" si="43"/>
        <v>12300</v>
      </c>
      <c r="BI23" s="36">
        <f t="shared" si="44"/>
        <v>79600</v>
      </c>
      <c r="BJ23" s="39">
        <f t="shared" si="45"/>
        <v>0.14470588235294118</v>
      </c>
      <c r="BK23" s="35">
        <f t="shared" si="46"/>
        <v>25040</v>
      </c>
      <c r="BL23" s="39">
        <f t="shared" si="47"/>
        <v>0.29458823529411765</v>
      </c>
      <c r="BS23" s="4" t="s">
        <v>25</v>
      </c>
      <c r="BT23" s="56">
        <f>SOU</f>
        <v>600</v>
      </c>
    </row>
    <row r="24" spans="2:72">
      <c r="B24" s="41">
        <v>90000</v>
      </c>
      <c r="C24" s="42">
        <f t="shared" si="0"/>
        <v>17250</v>
      </c>
      <c r="D24" s="43">
        <f t="shared" si="1"/>
        <v>15435</v>
      </c>
      <c r="E24" s="43">
        <f t="shared" si="2"/>
        <v>14385</v>
      </c>
      <c r="F24" s="44">
        <f t="shared" si="3"/>
        <v>13400</v>
      </c>
      <c r="G24" s="45">
        <f t="shared" si="4"/>
        <v>40320.000000000007</v>
      </c>
      <c r="H24" s="43">
        <f t="shared" si="5"/>
        <v>34500</v>
      </c>
      <c r="I24" s="43">
        <f t="shared" si="6"/>
        <v>30240</v>
      </c>
      <c r="J24" s="44">
        <f t="shared" si="7"/>
        <v>27270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V24" s="34">
        <f t="shared" si="8"/>
        <v>90000</v>
      </c>
      <c r="W24" s="35">
        <f t="shared" si="9"/>
        <v>42900</v>
      </c>
      <c r="X24" s="36">
        <f t="shared" si="10"/>
        <v>17250</v>
      </c>
      <c r="Y24" s="36">
        <f t="shared" si="11"/>
        <v>17250</v>
      </c>
      <c r="Z24" s="37">
        <f t="shared" si="12"/>
        <v>34500</v>
      </c>
      <c r="AA24" s="38">
        <f t="shared" si="13"/>
        <v>17250</v>
      </c>
      <c r="AB24" s="36">
        <f t="shared" si="14"/>
        <v>86400</v>
      </c>
      <c r="AC24" s="39">
        <f t="shared" si="15"/>
        <v>0.19166666666666668</v>
      </c>
      <c r="AD24" s="35">
        <f t="shared" si="16"/>
        <v>40320.000000000007</v>
      </c>
      <c r="AE24" s="39">
        <f t="shared" si="17"/>
        <v>0.44800000000000006</v>
      </c>
      <c r="AF24" s="40"/>
      <c r="AG24" s="38">
        <f t="shared" si="18"/>
        <v>90000</v>
      </c>
      <c r="AH24" s="36">
        <f t="shared" si="19"/>
        <v>42600</v>
      </c>
      <c r="AI24" s="36">
        <f t="shared" si="20"/>
        <v>17100</v>
      </c>
      <c r="AJ24" s="36">
        <f t="shared" si="21"/>
        <v>13770</v>
      </c>
      <c r="AK24" s="37">
        <f t="shared" si="22"/>
        <v>30870</v>
      </c>
      <c r="AL24" s="38">
        <f t="shared" si="23"/>
        <v>15435</v>
      </c>
      <c r="AM24" s="36">
        <f t="shared" si="24"/>
        <v>85800</v>
      </c>
      <c r="AN24" s="39">
        <f t="shared" si="25"/>
        <v>0.17150000000000001</v>
      </c>
      <c r="AO24" s="35">
        <f t="shared" si="26"/>
        <v>34500</v>
      </c>
      <c r="AP24" s="39">
        <f t="shared" si="27"/>
        <v>0.38333333333333336</v>
      </c>
      <c r="AQ24" s="40"/>
      <c r="AR24" s="38">
        <f t="shared" si="28"/>
        <v>90000</v>
      </c>
      <c r="AS24" s="36">
        <f t="shared" si="29"/>
        <v>42300</v>
      </c>
      <c r="AT24" s="36">
        <f t="shared" si="30"/>
        <v>16950</v>
      </c>
      <c r="AU24" s="36">
        <f t="shared" si="31"/>
        <v>11820</v>
      </c>
      <c r="AV24" s="37">
        <f t="shared" si="32"/>
        <v>28770</v>
      </c>
      <c r="AW24" s="38">
        <f t="shared" si="33"/>
        <v>14385</v>
      </c>
      <c r="AX24" s="36">
        <f t="shared" si="34"/>
        <v>85200</v>
      </c>
      <c r="AY24" s="39">
        <f t="shared" si="35"/>
        <v>0.15983333333333333</v>
      </c>
      <c r="AZ24" s="35">
        <f t="shared" si="36"/>
        <v>30240</v>
      </c>
      <c r="BA24" s="39">
        <f t="shared" si="37"/>
        <v>0.33600000000000002</v>
      </c>
      <c r="BC24" s="38">
        <f t="shared" si="38"/>
        <v>90000</v>
      </c>
      <c r="BD24" s="36">
        <f t="shared" si="39"/>
        <v>42000</v>
      </c>
      <c r="BE24" s="36">
        <f t="shared" si="40"/>
        <v>16800</v>
      </c>
      <c r="BF24" s="36">
        <f t="shared" si="41"/>
        <v>10000</v>
      </c>
      <c r="BG24" s="37">
        <f t="shared" si="42"/>
        <v>26800</v>
      </c>
      <c r="BH24" s="38">
        <f t="shared" si="43"/>
        <v>13400</v>
      </c>
      <c r="BI24" s="36">
        <f t="shared" si="44"/>
        <v>84600</v>
      </c>
      <c r="BJ24" s="39">
        <f t="shared" si="45"/>
        <v>0.14888888888888888</v>
      </c>
      <c r="BK24" s="35">
        <f t="shared" si="46"/>
        <v>27270</v>
      </c>
      <c r="BL24" s="39">
        <f t="shared" si="47"/>
        <v>0.30299999999999999</v>
      </c>
    </row>
    <row r="25" spans="2:72">
      <c r="B25" s="57">
        <v>100000</v>
      </c>
      <c r="C25" s="58">
        <f t="shared" si="0"/>
        <v>19750</v>
      </c>
      <c r="D25" s="59">
        <f t="shared" si="1"/>
        <v>17810</v>
      </c>
      <c r="E25" s="59">
        <f t="shared" si="2"/>
        <v>16635</v>
      </c>
      <c r="F25" s="60">
        <f t="shared" si="3"/>
        <v>15650</v>
      </c>
      <c r="G25" s="61">
        <f t="shared" si="4"/>
        <v>45820.000000000007</v>
      </c>
      <c r="H25" s="59">
        <f t="shared" si="5"/>
        <v>39500</v>
      </c>
      <c r="I25" s="59">
        <f t="shared" si="6"/>
        <v>34999.999999999993</v>
      </c>
      <c r="J25" s="60">
        <f t="shared" si="7"/>
        <v>31770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V25" s="34">
        <f t="shared" si="8"/>
        <v>100000</v>
      </c>
      <c r="W25" s="35">
        <f t="shared" si="9"/>
        <v>47900</v>
      </c>
      <c r="X25" s="36">
        <f t="shared" si="10"/>
        <v>19750</v>
      </c>
      <c r="Y25" s="36">
        <f t="shared" si="11"/>
        <v>19750</v>
      </c>
      <c r="Z25" s="37">
        <f t="shared" si="12"/>
        <v>39500</v>
      </c>
      <c r="AA25" s="38">
        <f t="shared" si="13"/>
        <v>19750</v>
      </c>
      <c r="AB25" s="36">
        <f t="shared" si="14"/>
        <v>96400</v>
      </c>
      <c r="AC25" s="39">
        <f t="shared" si="15"/>
        <v>0.19750000000000001</v>
      </c>
      <c r="AD25" s="35">
        <f t="shared" si="16"/>
        <v>45820.000000000007</v>
      </c>
      <c r="AE25" s="39">
        <f t="shared" si="17"/>
        <v>0.45820000000000005</v>
      </c>
      <c r="AF25" s="40"/>
      <c r="AG25" s="38">
        <f t="shared" si="18"/>
        <v>100000</v>
      </c>
      <c r="AH25" s="36">
        <f t="shared" si="19"/>
        <v>47600</v>
      </c>
      <c r="AI25" s="36">
        <f t="shared" si="20"/>
        <v>19600</v>
      </c>
      <c r="AJ25" s="36">
        <f t="shared" si="21"/>
        <v>16020</v>
      </c>
      <c r="AK25" s="37">
        <f t="shared" si="22"/>
        <v>35620</v>
      </c>
      <c r="AL25" s="38">
        <f t="shared" si="23"/>
        <v>17810</v>
      </c>
      <c r="AM25" s="36">
        <f t="shared" si="24"/>
        <v>95800</v>
      </c>
      <c r="AN25" s="39">
        <f t="shared" si="25"/>
        <v>0.17810000000000001</v>
      </c>
      <c r="AO25" s="35">
        <f t="shared" si="26"/>
        <v>39500</v>
      </c>
      <c r="AP25" s="39">
        <f t="shared" si="27"/>
        <v>0.39500000000000002</v>
      </c>
      <c r="AQ25" s="40"/>
      <c r="AR25" s="38">
        <f t="shared" si="28"/>
        <v>100000</v>
      </c>
      <c r="AS25" s="36">
        <f t="shared" si="29"/>
        <v>47300</v>
      </c>
      <c r="AT25" s="36">
        <f t="shared" si="30"/>
        <v>19450</v>
      </c>
      <c r="AU25" s="36">
        <f t="shared" si="31"/>
        <v>13819.999999999998</v>
      </c>
      <c r="AV25" s="37">
        <f t="shared" si="32"/>
        <v>33270</v>
      </c>
      <c r="AW25" s="38">
        <f t="shared" si="33"/>
        <v>16635</v>
      </c>
      <c r="AX25" s="36">
        <f t="shared" si="34"/>
        <v>95200</v>
      </c>
      <c r="AY25" s="39">
        <f t="shared" si="35"/>
        <v>0.16635</v>
      </c>
      <c r="AZ25" s="35">
        <f t="shared" si="36"/>
        <v>34999.999999999993</v>
      </c>
      <c r="BA25" s="39">
        <f t="shared" si="37"/>
        <v>0.34999999999999992</v>
      </c>
      <c r="BC25" s="38">
        <f t="shared" si="38"/>
        <v>100000</v>
      </c>
      <c r="BD25" s="36">
        <f t="shared" si="39"/>
        <v>47000</v>
      </c>
      <c r="BE25" s="36">
        <f t="shared" si="40"/>
        <v>19300</v>
      </c>
      <c r="BF25" s="36">
        <f t="shared" si="41"/>
        <v>12000</v>
      </c>
      <c r="BG25" s="37">
        <f t="shared" si="42"/>
        <v>31300</v>
      </c>
      <c r="BH25" s="38">
        <f t="shared" si="43"/>
        <v>15650</v>
      </c>
      <c r="BI25" s="36">
        <f t="shared" si="44"/>
        <v>94600</v>
      </c>
      <c r="BJ25" s="39">
        <f t="shared" si="45"/>
        <v>0.1565</v>
      </c>
      <c r="BK25" s="35">
        <f t="shared" si="46"/>
        <v>31770</v>
      </c>
      <c r="BL25" s="39">
        <f t="shared" si="47"/>
        <v>0.31769999999999998</v>
      </c>
    </row>
    <row r="26" spans="2:72">
      <c r="B26" s="62">
        <v>110000</v>
      </c>
      <c r="C26" s="63">
        <f t="shared" si="0"/>
        <v>22250</v>
      </c>
      <c r="D26" s="64">
        <f t="shared" si="1"/>
        <v>20185</v>
      </c>
      <c r="E26" s="64">
        <f t="shared" si="2"/>
        <v>18885</v>
      </c>
      <c r="F26" s="65">
        <f t="shared" si="3"/>
        <v>17900</v>
      </c>
      <c r="G26" s="66">
        <f t="shared" si="4"/>
        <v>51320.000000000007</v>
      </c>
      <c r="H26" s="64">
        <f t="shared" si="5"/>
        <v>44500</v>
      </c>
      <c r="I26" s="64">
        <f t="shared" si="6"/>
        <v>40000</v>
      </c>
      <c r="J26" s="65">
        <f t="shared" si="7"/>
        <v>36270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V26" s="34">
        <f t="shared" si="8"/>
        <v>110000</v>
      </c>
      <c r="W26" s="35">
        <f t="shared" si="9"/>
        <v>52900</v>
      </c>
      <c r="X26" s="36">
        <f t="shared" si="10"/>
        <v>22250</v>
      </c>
      <c r="Y26" s="36">
        <f t="shared" si="11"/>
        <v>22250</v>
      </c>
      <c r="Z26" s="37">
        <f t="shared" si="12"/>
        <v>44500</v>
      </c>
      <c r="AA26" s="38">
        <f t="shared" si="13"/>
        <v>22250</v>
      </c>
      <c r="AB26" s="36">
        <f t="shared" si="14"/>
        <v>106400</v>
      </c>
      <c r="AC26" s="39">
        <f t="shared" si="15"/>
        <v>0.20227272727272727</v>
      </c>
      <c r="AD26" s="35">
        <f t="shared" si="16"/>
        <v>51320.000000000007</v>
      </c>
      <c r="AE26" s="39">
        <f t="shared" si="17"/>
        <v>0.4665454545454546</v>
      </c>
      <c r="AF26" s="40"/>
      <c r="AG26" s="38">
        <f t="shared" si="18"/>
        <v>110000</v>
      </c>
      <c r="AH26" s="36">
        <f t="shared" si="19"/>
        <v>52600</v>
      </c>
      <c r="AI26" s="36">
        <f t="shared" si="20"/>
        <v>22100</v>
      </c>
      <c r="AJ26" s="36">
        <f t="shared" si="21"/>
        <v>18270</v>
      </c>
      <c r="AK26" s="37">
        <f t="shared" si="22"/>
        <v>40370</v>
      </c>
      <c r="AL26" s="38">
        <f t="shared" si="23"/>
        <v>20185</v>
      </c>
      <c r="AM26" s="36">
        <f t="shared" si="24"/>
        <v>105800</v>
      </c>
      <c r="AN26" s="39">
        <f t="shared" si="25"/>
        <v>0.1835</v>
      </c>
      <c r="AO26" s="35">
        <f t="shared" si="26"/>
        <v>44500</v>
      </c>
      <c r="AP26" s="39">
        <f t="shared" si="27"/>
        <v>0.40454545454545454</v>
      </c>
      <c r="AQ26" s="40"/>
      <c r="AR26" s="38">
        <f t="shared" si="28"/>
        <v>110000</v>
      </c>
      <c r="AS26" s="36">
        <f t="shared" si="29"/>
        <v>52300</v>
      </c>
      <c r="AT26" s="36">
        <f t="shared" si="30"/>
        <v>21950</v>
      </c>
      <c r="AU26" s="36">
        <f t="shared" si="31"/>
        <v>15819.999999999996</v>
      </c>
      <c r="AV26" s="37">
        <f t="shared" si="32"/>
        <v>37770</v>
      </c>
      <c r="AW26" s="38">
        <f t="shared" si="33"/>
        <v>18885</v>
      </c>
      <c r="AX26" s="36">
        <f t="shared" si="34"/>
        <v>105200</v>
      </c>
      <c r="AY26" s="39">
        <f t="shared" si="35"/>
        <v>0.17168181818181819</v>
      </c>
      <c r="AZ26" s="35">
        <f t="shared" si="36"/>
        <v>40000</v>
      </c>
      <c r="BA26" s="39">
        <f t="shared" si="37"/>
        <v>0.36363636363636365</v>
      </c>
      <c r="BC26" s="38">
        <f t="shared" si="38"/>
        <v>110000</v>
      </c>
      <c r="BD26" s="36">
        <f t="shared" si="39"/>
        <v>52000</v>
      </c>
      <c r="BE26" s="36">
        <f t="shared" si="40"/>
        <v>21800</v>
      </c>
      <c r="BF26" s="36">
        <f t="shared" si="41"/>
        <v>14000</v>
      </c>
      <c r="BG26" s="37">
        <f t="shared" si="42"/>
        <v>35800</v>
      </c>
      <c r="BH26" s="38">
        <f t="shared" si="43"/>
        <v>17900</v>
      </c>
      <c r="BI26" s="36">
        <f t="shared" si="44"/>
        <v>104600</v>
      </c>
      <c r="BJ26" s="39">
        <f t="shared" si="45"/>
        <v>0.16272727272727272</v>
      </c>
      <c r="BK26" s="35">
        <f t="shared" si="46"/>
        <v>36270</v>
      </c>
      <c r="BL26" s="39">
        <f t="shared" si="47"/>
        <v>0.3297272727272727</v>
      </c>
    </row>
    <row r="27" spans="2:72">
      <c r="B27" s="41">
        <v>120000</v>
      </c>
      <c r="C27" s="42">
        <f t="shared" si="0"/>
        <v>24750</v>
      </c>
      <c r="D27" s="43">
        <f t="shared" si="1"/>
        <v>22560</v>
      </c>
      <c r="E27" s="43">
        <f t="shared" si="2"/>
        <v>21135</v>
      </c>
      <c r="F27" s="44">
        <f t="shared" si="3"/>
        <v>20150</v>
      </c>
      <c r="G27" s="45">
        <f t="shared" si="4"/>
        <v>56820.000000000007</v>
      </c>
      <c r="H27" s="43">
        <f t="shared" si="5"/>
        <v>49500</v>
      </c>
      <c r="I27" s="43">
        <f t="shared" si="6"/>
        <v>45000</v>
      </c>
      <c r="J27" s="44">
        <f t="shared" si="7"/>
        <v>40770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V27" s="34">
        <f t="shared" si="8"/>
        <v>120000</v>
      </c>
      <c r="W27" s="35">
        <f t="shared" si="9"/>
        <v>57900</v>
      </c>
      <c r="X27" s="36">
        <f t="shared" si="10"/>
        <v>24750</v>
      </c>
      <c r="Y27" s="36">
        <f t="shared" si="11"/>
        <v>24750</v>
      </c>
      <c r="Z27" s="37">
        <f t="shared" si="12"/>
        <v>49500</v>
      </c>
      <c r="AA27" s="38">
        <f t="shared" si="13"/>
        <v>24750</v>
      </c>
      <c r="AB27" s="36">
        <f t="shared" si="14"/>
        <v>116400</v>
      </c>
      <c r="AC27" s="39">
        <f t="shared" si="15"/>
        <v>0.20624999999999999</v>
      </c>
      <c r="AD27" s="35">
        <f t="shared" si="16"/>
        <v>56820.000000000007</v>
      </c>
      <c r="AE27" s="39">
        <f t="shared" si="17"/>
        <v>0.47350000000000009</v>
      </c>
      <c r="AF27" s="40"/>
      <c r="AG27" s="38">
        <f t="shared" si="18"/>
        <v>120000</v>
      </c>
      <c r="AH27" s="36">
        <f t="shared" si="19"/>
        <v>57600</v>
      </c>
      <c r="AI27" s="36">
        <f t="shared" si="20"/>
        <v>24600</v>
      </c>
      <c r="AJ27" s="36">
        <f t="shared" si="21"/>
        <v>20520</v>
      </c>
      <c r="AK27" s="37">
        <f t="shared" si="22"/>
        <v>45120</v>
      </c>
      <c r="AL27" s="38">
        <f t="shared" si="23"/>
        <v>22560</v>
      </c>
      <c r="AM27" s="36">
        <f t="shared" si="24"/>
        <v>115800</v>
      </c>
      <c r="AN27" s="39">
        <f t="shared" si="25"/>
        <v>0.188</v>
      </c>
      <c r="AO27" s="35">
        <f t="shared" si="26"/>
        <v>49500</v>
      </c>
      <c r="AP27" s="39">
        <f t="shared" si="27"/>
        <v>0.41249999999999998</v>
      </c>
      <c r="AQ27" s="40"/>
      <c r="AR27" s="38">
        <f t="shared" si="28"/>
        <v>120000</v>
      </c>
      <c r="AS27" s="36">
        <f t="shared" si="29"/>
        <v>57300</v>
      </c>
      <c r="AT27" s="36">
        <f t="shared" si="30"/>
        <v>24450</v>
      </c>
      <c r="AU27" s="36">
        <f t="shared" si="31"/>
        <v>17820</v>
      </c>
      <c r="AV27" s="37">
        <f t="shared" si="32"/>
        <v>42270</v>
      </c>
      <c r="AW27" s="38">
        <f t="shared" si="33"/>
        <v>21135</v>
      </c>
      <c r="AX27" s="36">
        <f t="shared" si="34"/>
        <v>115200</v>
      </c>
      <c r="AY27" s="39">
        <f t="shared" si="35"/>
        <v>0.176125</v>
      </c>
      <c r="AZ27" s="35">
        <f t="shared" si="36"/>
        <v>45000</v>
      </c>
      <c r="BA27" s="39">
        <f t="shared" si="37"/>
        <v>0.375</v>
      </c>
      <c r="BC27" s="38">
        <f t="shared" si="38"/>
        <v>120000</v>
      </c>
      <c r="BD27" s="36">
        <f t="shared" si="39"/>
        <v>57000</v>
      </c>
      <c r="BE27" s="36">
        <f t="shared" si="40"/>
        <v>24300</v>
      </c>
      <c r="BF27" s="36">
        <f t="shared" si="41"/>
        <v>16000</v>
      </c>
      <c r="BG27" s="37">
        <f t="shared" si="42"/>
        <v>40300</v>
      </c>
      <c r="BH27" s="38">
        <f t="shared" si="43"/>
        <v>20150</v>
      </c>
      <c r="BI27" s="36">
        <f t="shared" si="44"/>
        <v>114600</v>
      </c>
      <c r="BJ27" s="39">
        <f t="shared" si="45"/>
        <v>0.16791666666666666</v>
      </c>
      <c r="BK27" s="35">
        <f t="shared" si="46"/>
        <v>40770</v>
      </c>
      <c r="BL27" s="39">
        <f t="shared" si="47"/>
        <v>0.33975</v>
      </c>
    </row>
    <row r="28" spans="2:72">
      <c r="B28" s="41">
        <v>130000</v>
      </c>
      <c r="C28" s="42">
        <f t="shared" si="0"/>
        <v>27395.000000000007</v>
      </c>
      <c r="D28" s="43">
        <f t="shared" si="1"/>
        <v>25065.000000000004</v>
      </c>
      <c r="E28" s="43">
        <f t="shared" si="2"/>
        <v>23500.000000000004</v>
      </c>
      <c r="F28" s="44">
        <f t="shared" si="3"/>
        <v>22450.000000000004</v>
      </c>
      <c r="G28" s="45">
        <f t="shared" si="4"/>
        <v>62320.000000000015</v>
      </c>
      <c r="H28" s="43">
        <f t="shared" si="5"/>
        <v>54790.000000000015</v>
      </c>
      <c r="I28" s="43">
        <f t="shared" si="6"/>
        <v>50000</v>
      </c>
      <c r="J28" s="44">
        <f t="shared" si="7"/>
        <v>45500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V28" s="34">
        <f t="shared" si="8"/>
        <v>130000</v>
      </c>
      <c r="W28" s="35">
        <f t="shared" si="9"/>
        <v>62900</v>
      </c>
      <c r="X28" s="36">
        <f t="shared" si="10"/>
        <v>27395.000000000007</v>
      </c>
      <c r="Y28" s="36">
        <f t="shared" si="11"/>
        <v>27395.000000000007</v>
      </c>
      <c r="Z28" s="37">
        <f t="shared" si="12"/>
        <v>54790.000000000015</v>
      </c>
      <c r="AA28" s="38">
        <f t="shared" si="13"/>
        <v>27395.000000000007</v>
      </c>
      <c r="AB28" s="36">
        <f t="shared" si="14"/>
        <v>126400</v>
      </c>
      <c r="AC28" s="39">
        <f t="shared" si="15"/>
        <v>0.21073076923076928</v>
      </c>
      <c r="AD28" s="35">
        <f t="shared" si="16"/>
        <v>62320.000000000015</v>
      </c>
      <c r="AE28" s="39">
        <f t="shared" si="17"/>
        <v>0.47938461538461552</v>
      </c>
      <c r="AF28" s="40"/>
      <c r="AG28" s="38">
        <f t="shared" si="18"/>
        <v>130000</v>
      </c>
      <c r="AH28" s="36">
        <f t="shared" si="19"/>
        <v>62600</v>
      </c>
      <c r="AI28" s="36">
        <f t="shared" si="20"/>
        <v>27230.000000000007</v>
      </c>
      <c r="AJ28" s="36">
        <f t="shared" si="21"/>
        <v>22900</v>
      </c>
      <c r="AK28" s="37">
        <f t="shared" si="22"/>
        <v>50130.000000000007</v>
      </c>
      <c r="AL28" s="38">
        <f t="shared" si="23"/>
        <v>25065.000000000004</v>
      </c>
      <c r="AM28" s="36">
        <f t="shared" si="24"/>
        <v>125800</v>
      </c>
      <c r="AN28" s="39">
        <f t="shared" si="25"/>
        <v>0.19280769230769235</v>
      </c>
      <c r="AO28" s="35">
        <f t="shared" si="26"/>
        <v>54790.000000000015</v>
      </c>
      <c r="AP28" s="39">
        <f t="shared" si="27"/>
        <v>0.42146153846153855</v>
      </c>
      <c r="AQ28" s="40"/>
      <c r="AR28" s="38">
        <f t="shared" si="28"/>
        <v>130000</v>
      </c>
      <c r="AS28" s="36">
        <f t="shared" si="29"/>
        <v>62300</v>
      </c>
      <c r="AT28" s="36">
        <f t="shared" si="30"/>
        <v>27065.000000000007</v>
      </c>
      <c r="AU28" s="36">
        <f t="shared" si="31"/>
        <v>19935</v>
      </c>
      <c r="AV28" s="37">
        <f t="shared" si="32"/>
        <v>47000.000000000007</v>
      </c>
      <c r="AW28" s="38">
        <f t="shared" si="33"/>
        <v>23500.000000000004</v>
      </c>
      <c r="AX28" s="36">
        <f t="shared" si="34"/>
        <v>125200</v>
      </c>
      <c r="AY28" s="39">
        <f t="shared" si="35"/>
        <v>0.18076923076923079</v>
      </c>
      <c r="AZ28" s="35">
        <f t="shared" si="36"/>
        <v>50000</v>
      </c>
      <c r="BA28" s="39">
        <f t="shared" si="37"/>
        <v>0.38461538461538464</v>
      </c>
      <c r="BC28" s="38">
        <f t="shared" si="38"/>
        <v>130000</v>
      </c>
      <c r="BD28" s="36">
        <f t="shared" si="39"/>
        <v>62000</v>
      </c>
      <c r="BE28" s="36">
        <f t="shared" si="40"/>
        <v>26900.000000000007</v>
      </c>
      <c r="BF28" s="36">
        <f t="shared" si="41"/>
        <v>18000</v>
      </c>
      <c r="BG28" s="37">
        <f t="shared" si="42"/>
        <v>44900.000000000007</v>
      </c>
      <c r="BH28" s="38">
        <f t="shared" si="43"/>
        <v>22450.000000000004</v>
      </c>
      <c r="BI28" s="36">
        <f t="shared" si="44"/>
        <v>124600</v>
      </c>
      <c r="BJ28" s="39">
        <f t="shared" si="45"/>
        <v>0.17269230769230773</v>
      </c>
      <c r="BK28" s="35">
        <f t="shared" si="46"/>
        <v>45500</v>
      </c>
      <c r="BL28" s="39">
        <f t="shared" si="47"/>
        <v>0.35</v>
      </c>
    </row>
    <row r="29" spans="2:72">
      <c r="B29" s="41">
        <v>140000</v>
      </c>
      <c r="C29" s="42">
        <f t="shared" si="0"/>
        <v>30145.000000000007</v>
      </c>
      <c r="D29" s="43">
        <f t="shared" si="1"/>
        <v>27690.000000000004</v>
      </c>
      <c r="E29" s="43">
        <f t="shared" si="2"/>
        <v>26000.000000000004</v>
      </c>
      <c r="F29" s="44">
        <f t="shared" si="3"/>
        <v>24825.000000000004</v>
      </c>
      <c r="G29" s="45">
        <f t="shared" si="4"/>
        <v>67820.000000000015</v>
      </c>
      <c r="H29" s="43">
        <f t="shared" si="5"/>
        <v>60290.000000000015</v>
      </c>
      <c r="I29" s="43">
        <f t="shared" si="6"/>
        <v>54999.999999999985</v>
      </c>
      <c r="J29" s="44">
        <f t="shared" si="7"/>
        <v>50500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V29" s="34">
        <f t="shared" si="8"/>
        <v>140000</v>
      </c>
      <c r="W29" s="35">
        <f t="shared" si="9"/>
        <v>67900</v>
      </c>
      <c r="X29" s="36">
        <f t="shared" si="10"/>
        <v>30145.000000000007</v>
      </c>
      <c r="Y29" s="36">
        <f t="shared" si="11"/>
        <v>30145.000000000007</v>
      </c>
      <c r="Z29" s="37">
        <f t="shared" si="12"/>
        <v>60290.000000000015</v>
      </c>
      <c r="AA29" s="38">
        <f t="shared" si="13"/>
        <v>30145.000000000007</v>
      </c>
      <c r="AB29" s="36">
        <f t="shared" si="14"/>
        <v>136400</v>
      </c>
      <c r="AC29" s="39">
        <f t="shared" si="15"/>
        <v>0.21532142857142864</v>
      </c>
      <c r="AD29" s="35">
        <f t="shared" si="16"/>
        <v>67820.000000000015</v>
      </c>
      <c r="AE29" s="39">
        <f t="shared" si="17"/>
        <v>0.48442857142857154</v>
      </c>
      <c r="AF29" s="40"/>
      <c r="AG29" s="38">
        <f t="shared" si="18"/>
        <v>140000</v>
      </c>
      <c r="AH29" s="36">
        <f t="shared" si="19"/>
        <v>67600</v>
      </c>
      <c r="AI29" s="36">
        <f t="shared" si="20"/>
        <v>29980.000000000007</v>
      </c>
      <c r="AJ29" s="36">
        <f t="shared" si="21"/>
        <v>25400</v>
      </c>
      <c r="AK29" s="37">
        <f t="shared" si="22"/>
        <v>55380.000000000007</v>
      </c>
      <c r="AL29" s="38">
        <f t="shared" si="23"/>
        <v>27690.000000000004</v>
      </c>
      <c r="AM29" s="36">
        <f t="shared" si="24"/>
        <v>135800</v>
      </c>
      <c r="AN29" s="39">
        <f t="shared" si="25"/>
        <v>0.19778571428571431</v>
      </c>
      <c r="AO29" s="35">
        <f t="shared" si="26"/>
        <v>60290.000000000015</v>
      </c>
      <c r="AP29" s="39">
        <f t="shared" si="27"/>
        <v>0.43064285714285727</v>
      </c>
      <c r="AQ29" s="40"/>
      <c r="AR29" s="38">
        <f t="shared" si="28"/>
        <v>140000</v>
      </c>
      <c r="AS29" s="36">
        <f t="shared" si="29"/>
        <v>67300</v>
      </c>
      <c r="AT29" s="36">
        <f t="shared" si="30"/>
        <v>29815.000000000007</v>
      </c>
      <c r="AU29" s="36">
        <f t="shared" si="31"/>
        <v>22185</v>
      </c>
      <c r="AV29" s="37">
        <f t="shared" si="32"/>
        <v>52000.000000000007</v>
      </c>
      <c r="AW29" s="38">
        <f t="shared" si="33"/>
        <v>26000.000000000004</v>
      </c>
      <c r="AX29" s="36">
        <f t="shared" si="34"/>
        <v>135200</v>
      </c>
      <c r="AY29" s="39">
        <f t="shared" si="35"/>
        <v>0.18571428571428575</v>
      </c>
      <c r="AZ29" s="35">
        <f t="shared" si="36"/>
        <v>54999.999999999985</v>
      </c>
      <c r="BA29" s="39">
        <f t="shared" si="37"/>
        <v>0.39285714285714274</v>
      </c>
      <c r="BC29" s="38">
        <f t="shared" si="38"/>
        <v>140000</v>
      </c>
      <c r="BD29" s="36">
        <f t="shared" si="39"/>
        <v>67000</v>
      </c>
      <c r="BE29" s="36">
        <f t="shared" si="40"/>
        <v>29650.000000000007</v>
      </c>
      <c r="BF29" s="36">
        <f t="shared" si="41"/>
        <v>20000</v>
      </c>
      <c r="BG29" s="37">
        <f t="shared" si="42"/>
        <v>49650.000000000007</v>
      </c>
      <c r="BH29" s="38">
        <f t="shared" si="43"/>
        <v>24825.000000000004</v>
      </c>
      <c r="BI29" s="36">
        <f t="shared" si="44"/>
        <v>134600</v>
      </c>
      <c r="BJ29" s="39">
        <f t="shared" si="45"/>
        <v>0.1773214285714286</v>
      </c>
      <c r="BK29" s="35">
        <f t="shared" si="46"/>
        <v>50500</v>
      </c>
      <c r="BL29" s="39">
        <f t="shared" si="47"/>
        <v>0.36071428571428571</v>
      </c>
    </row>
    <row r="30" spans="2:72">
      <c r="B30" s="41">
        <v>150000</v>
      </c>
      <c r="C30" s="42">
        <f t="shared" si="0"/>
        <v>32895.000000000007</v>
      </c>
      <c r="D30" s="43">
        <f t="shared" si="1"/>
        <v>30315.000000000004</v>
      </c>
      <c r="E30" s="43">
        <f t="shared" si="2"/>
        <v>28500.000000000004</v>
      </c>
      <c r="F30" s="44">
        <f t="shared" si="3"/>
        <v>27200.000000000004</v>
      </c>
      <c r="G30" s="45">
        <f t="shared" si="4"/>
        <v>73320.000000000015</v>
      </c>
      <c r="H30" s="43">
        <f t="shared" si="5"/>
        <v>65790.000000000015</v>
      </c>
      <c r="I30" s="43">
        <f t="shared" si="6"/>
        <v>60000</v>
      </c>
      <c r="J30" s="44">
        <f t="shared" si="7"/>
        <v>55500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V30" s="34">
        <f t="shared" si="8"/>
        <v>150000</v>
      </c>
      <c r="W30" s="35">
        <f t="shared" si="9"/>
        <v>72900</v>
      </c>
      <c r="X30" s="36">
        <f t="shared" si="10"/>
        <v>32895.000000000007</v>
      </c>
      <c r="Y30" s="36">
        <f t="shared" si="11"/>
        <v>32895.000000000007</v>
      </c>
      <c r="Z30" s="37">
        <f t="shared" si="12"/>
        <v>65790.000000000015</v>
      </c>
      <c r="AA30" s="38">
        <f t="shared" si="13"/>
        <v>32895.000000000007</v>
      </c>
      <c r="AB30" s="36">
        <f t="shared" si="14"/>
        <v>146400</v>
      </c>
      <c r="AC30" s="39">
        <f t="shared" si="15"/>
        <v>0.21930000000000005</v>
      </c>
      <c r="AD30" s="35">
        <f t="shared" si="16"/>
        <v>73320.000000000015</v>
      </c>
      <c r="AE30" s="39">
        <f t="shared" si="17"/>
        <v>0.48880000000000012</v>
      </c>
      <c r="AF30" s="40"/>
      <c r="AG30" s="38">
        <f t="shared" si="18"/>
        <v>150000</v>
      </c>
      <c r="AH30" s="36">
        <f t="shared" si="19"/>
        <v>72600</v>
      </c>
      <c r="AI30" s="36">
        <f t="shared" si="20"/>
        <v>32730.000000000007</v>
      </c>
      <c r="AJ30" s="36">
        <f t="shared" si="21"/>
        <v>27900</v>
      </c>
      <c r="AK30" s="37">
        <f t="shared" si="22"/>
        <v>60630.000000000007</v>
      </c>
      <c r="AL30" s="38">
        <f t="shared" si="23"/>
        <v>30315.000000000004</v>
      </c>
      <c r="AM30" s="36">
        <f t="shared" si="24"/>
        <v>145800</v>
      </c>
      <c r="AN30" s="39">
        <f t="shared" si="25"/>
        <v>0.20210000000000003</v>
      </c>
      <c r="AO30" s="35">
        <f t="shared" si="26"/>
        <v>65790.000000000015</v>
      </c>
      <c r="AP30" s="39">
        <f t="shared" si="27"/>
        <v>0.4386000000000001</v>
      </c>
      <c r="AQ30" s="40"/>
      <c r="AR30" s="38">
        <f t="shared" si="28"/>
        <v>150000</v>
      </c>
      <c r="AS30" s="36">
        <f t="shared" si="29"/>
        <v>72300</v>
      </c>
      <c r="AT30" s="36">
        <f t="shared" si="30"/>
        <v>32565.000000000007</v>
      </c>
      <c r="AU30" s="36">
        <f t="shared" si="31"/>
        <v>24435</v>
      </c>
      <c r="AV30" s="37">
        <f t="shared" si="32"/>
        <v>57000.000000000007</v>
      </c>
      <c r="AW30" s="38">
        <f t="shared" si="33"/>
        <v>28500.000000000004</v>
      </c>
      <c r="AX30" s="36">
        <f t="shared" si="34"/>
        <v>145200</v>
      </c>
      <c r="AY30" s="39">
        <f t="shared" si="35"/>
        <v>0.19000000000000003</v>
      </c>
      <c r="AZ30" s="35">
        <f t="shared" si="36"/>
        <v>60000</v>
      </c>
      <c r="BA30" s="39">
        <f t="shared" si="37"/>
        <v>0.4</v>
      </c>
      <c r="BC30" s="38">
        <f t="shared" si="38"/>
        <v>150000</v>
      </c>
      <c r="BD30" s="36">
        <f t="shared" si="39"/>
        <v>72000</v>
      </c>
      <c r="BE30" s="36">
        <f t="shared" si="40"/>
        <v>32400.000000000007</v>
      </c>
      <c r="BF30" s="36">
        <f t="shared" si="41"/>
        <v>22000</v>
      </c>
      <c r="BG30" s="37">
        <f t="shared" si="42"/>
        <v>54400.000000000007</v>
      </c>
      <c r="BH30" s="38">
        <f t="shared" si="43"/>
        <v>27200.000000000004</v>
      </c>
      <c r="BI30" s="36">
        <f t="shared" si="44"/>
        <v>144600</v>
      </c>
      <c r="BJ30" s="39">
        <f t="shared" si="45"/>
        <v>0.18133333333333335</v>
      </c>
      <c r="BK30" s="35">
        <f t="shared" si="46"/>
        <v>55500</v>
      </c>
      <c r="BL30" s="39">
        <f t="shared" si="47"/>
        <v>0.37</v>
      </c>
    </row>
    <row r="31" spans="2:72">
      <c r="B31" s="41">
        <v>200000</v>
      </c>
      <c r="C31" s="42">
        <f t="shared" si="0"/>
        <v>46645.000000000007</v>
      </c>
      <c r="D31" s="43">
        <f t="shared" si="1"/>
        <v>43440</v>
      </c>
      <c r="E31" s="43">
        <f t="shared" si="2"/>
        <v>41182.5</v>
      </c>
      <c r="F31" s="44">
        <f t="shared" si="3"/>
        <v>39500</v>
      </c>
      <c r="G31" s="45">
        <f t="shared" si="4"/>
        <v>100820.00000000001</v>
      </c>
      <c r="H31" s="43">
        <f t="shared" si="5"/>
        <v>93290.000000000015</v>
      </c>
      <c r="I31" s="43">
        <f t="shared" si="6"/>
        <v>85760.000000000015</v>
      </c>
      <c r="J31" s="44">
        <f t="shared" si="7"/>
        <v>80500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V31" s="34">
        <f t="shared" si="8"/>
        <v>200000</v>
      </c>
      <c r="W31" s="35">
        <f t="shared" si="9"/>
        <v>97900</v>
      </c>
      <c r="X31" s="36">
        <f t="shared" si="10"/>
        <v>46645.000000000007</v>
      </c>
      <c r="Y31" s="36">
        <f t="shared" si="11"/>
        <v>46645.000000000007</v>
      </c>
      <c r="Z31" s="37">
        <f t="shared" si="12"/>
        <v>93290.000000000015</v>
      </c>
      <c r="AA31" s="38">
        <f t="shared" si="13"/>
        <v>46645.000000000007</v>
      </c>
      <c r="AB31" s="36">
        <f t="shared" si="14"/>
        <v>196400</v>
      </c>
      <c r="AC31" s="39">
        <f t="shared" si="15"/>
        <v>0.23322500000000004</v>
      </c>
      <c r="AD31" s="35">
        <f t="shared" si="16"/>
        <v>100820.00000000001</v>
      </c>
      <c r="AE31" s="39">
        <f t="shared" si="17"/>
        <v>0.5041000000000001</v>
      </c>
      <c r="AF31" s="40"/>
      <c r="AG31" s="38">
        <f t="shared" si="18"/>
        <v>200000</v>
      </c>
      <c r="AH31" s="36">
        <f t="shared" si="19"/>
        <v>97600</v>
      </c>
      <c r="AI31" s="36">
        <f t="shared" si="20"/>
        <v>46480.000000000007</v>
      </c>
      <c r="AJ31" s="36">
        <f t="shared" si="21"/>
        <v>40400</v>
      </c>
      <c r="AK31" s="37">
        <f t="shared" si="22"/>
        <v>86880</v>
      </c>
      <c r="AL31" s="38">
        <f t="shared" si="23"/>
        <v>43440</v>
      </c>
      <c r="AM31" s="36">
        <f t="shared" si="24"/>
        <v>195800</v>
      </c>
      <c r="AN31" s="39">
        <f t="shared" si="25"/>
        <v>0.2172</v>
      </c>
      <c r="AO31" s="35">
        <f t="shared" si="26"/>
        <v>93290.000000000015</v>
      </c>
      <c r="AP31" s="39">
        <f t="shared" si="27"/>
        <v>0.46645000000000009</v>
      </c>
      <c r="AQ31" s="40"/>
      <c r="AR31" s="38">
        <f t="shared" si="28"/>
        <v>200000</v>
      </c>
      <c r="AS31" s="36">
        <f t="shared" si="29"/>
        <v>97300</v>
      </c>
      <c r="AT31" s="36">
        <f t="shared" si="30"/>
        <v>46315.000000000007</v>
      </c>
      <c r="AU31" s="36">
        <f t="shared" si="31"/>
        <v>36049.999999999993</v>
      </c>
      <c r="AV31" s="37">
        <f t="shared" si="32"/>
        <v>82365</v>
      </c>
      <c r="AW31" s="38">
        <f t="shared" si="33"/>
        <v>41182.5</v>
      </c>
      <c r="AX31" s="36">
        <f t="shared" si="34"/>
        <v>195200</v>
      </c>
      <c r="AY31" s="39">
        <f t="shared" si="35"/>
        <v>0.2059125</v>
      </c>
      <c r="AZ31" s="35">
        <f t="shared" si="36"/>
        <v>85760.000000000015</v>
      </c>
      <c r="BA31" s="39">
        <f t="shared" si="37"/>
        <v>0.42880000000000007</v>
      </c>
      <c r="BC31" s="38">
        <f t="shared" si="38"/>
        <v>200000</v>
      </c>
      <c r="BD31" s="36">
        <f t="shared" si="39"/>
        <v>97000</v>
      </c>
      <c r="BE31" s="36">
        <f t="shared" si="40"/>
        <v>46150.000000000007</v>
      </c>
      <c r="BF31" s="36">
        <f t="shared" si="41"/>
        <v>32850</v>
      </c>
      <c r="BG31" s="37">
        <f t="shared" si="42"/>
        <v>79000</v>
      </c>
      <c r="BH31" s="38">
        <f t="shared" si="43"/>
        <v>39500</v>
      </c>
      <c r="BI31" s="36">
        <f t="shared" si="44"/>
        <v>194600</v>
      </c>
      <c r="BJ31" s="39">
        <f t="shared" si="45"/>
        <v>0.19750000000000001</v>
      </c>
      <c r="BK31" s="35">
        <f t="shared" si="46"/>
        <v>80500</v>
      </c>
      <c r="BL31" s="39">
        <f t="shared" si="47"/>
        <v>0.40250000000000002</v>
      </c>
    </row>
    <row r="32" spans="2:72">
      <c r="B32" s="41">
        <v>300000</v>
      </c>
      <c r="C32" s="42">
        <f t="shared" si="0"/>
        <v>74145.000000000015</v>
      </c>
      <c r="D32" s="43">
        <f t="shared" si="1"/>
        <v>70380.000000000015</v>
      </c>
      <c r="E32" s="43">
        <f t="shared" si="2"/>
        <v>67432.5</v>
      </c>
      <c r="F32" s="44">
        <f t="shared" si="3"/>
        <v>65175.000000000007</v>
      </c>
      <c r="G32" s="45">
        <f t="shared" si="4"/>
        <v>155820.00000000003</v>
      </c>
      <c r="H32" s="43">
        <f t="shared" si="5"/>
        <v>148290.00000000003</v>
      </c>
      <c r="I32" s="43">
        <f t="shared" si="6"/>
        <v>140760.00000000003</v>
      </c>
      <c r="J32" s="44">
        <f t="shared" si="7"/>
        <v>133230.00000000003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V32" s="34">
        <f t="shared" si="8"/>
        <v>300000</v>
      </c>
      <c r="W32" s="35">
        <f t="shared" si="9"/>
        <v>147900</v>
      </c>
      <c r="X32" s="36">
        <f t="shared" si="10"/>
        <v>74145.000000000015</v>
      </c>
      <c r="Y32" s="36">
        <f t="shared" si="11"/>
        <v>74145.000000000015</v>
      </c>
      <c r="Z32" s="37">
        <f t="shared" si="12"/>
        <v>148290.00000000003</v>
      </c>
      <c r="AA32" s="38">
        <f t="shared" si="13"/>
        <v>74145.000000000015</v>
      </c>
      <c r="AB32" s="36">
        <f t="shared" si="14"/>
        <v>296400</v>
      </c>
      <c r="AC32" s="39">
        <f t="shared" si="15"/>
        <v>0.24715000000000004</v>
      </c>
      <c r="AD32" s="35">
        <f t="shared" si="16"/>
        <v>155820.00000000003</v>
      </c>
      <c r="AE32" s="39">
        <f t="shared" si="17"/>
        <v>0.51940000000000008</v>
      </c>
      <c r="AF32" s="40"/>
      <c r="AG32" s="38">
        <f t="shared" si="18"/>
        <v>300000</v>
      </c>
      <c r="AH32" s="36">
        <f t="shared" si="19"/>
        <v>147600</v>
      </c>
      <c r="AI32" s="36">
        <f t="shared" si="20"/>
        <v>73980.000000000015</v>
      </c>
      <c r="AJ32" s="36">
        <f t="shared" si="21"/>
        <v>66780.000000000015</v>
      </c>
      <c r="AK32" s="37">
        <f t="shared" si="22"/>
        <v>140760.00000000003</v>
      </c>
      <c r="AL32" s="38">
        <f t="shared" si="23"/>
        <v>70380.000000000015</v>
      </c>
      <c r="AM32" s="36">
        <f t="shared" si="24"/>
        <v>295800</v>
      </c>
      <c r="AN32" s="39">
        <f t="shared" si="25"/>
        <v>0.23460000000000006</v>
      </c>
      <c r="AO32" s="35">
        <f t="shared" si="26"/>
        <v>148290.00000000003</v>
      </c>
      <c r="AP32" s="39">
        <f t="shared" si="27"/>
        <v>0.49430000000000007</v>
      </c>
      <c r="AQ32" s="40"/>
      <c r="AR32" s="38">
        <f t="shared" si="28"/>
        <v>300000</v>
      </c>
      <c r="AS32" s="36">
        <f t="shared" si="29"/>
        <v>147300</v>
      </c>
      <c r="AT32" s="36">
        <f t="shared" si="30"/>
        <v>73815.000000000015</v>
      </c>
      <c r="AU32" s="36">
        <f t="shared" si="31"/>
        <v>61050</v>
      </c>
      <c r="AV32" s="37">
        <f t="shared" si="32"/>
        <v>134865</v>
      </c>
      <c r="AW32" s="38">
        <f t="shared" si="33"/>
        <v>67432.5</v>
      </c>
      <c r="AX32" s="36">
        <f t="shared" si="34"/>
        <v>295200</v>
      </c>
      <c r="AY32" s="39">
        <f t="shared" si="35"/>
        <v>0.224775</v>
      </c>
      <c r="AZ32" s="35">
        <f t="shared" si="36"/>
        <v>140760.00000000003</v>
      </c>
      <c r="BA32" s="39">
        <f t="shared" si="37"/>
        <v>0.46920000000000012</v>
      </c>
      <c r="BC32" s="38">
        <f t="shared" si="38"/>
        <v>300000</v>
      </c>
      <c r="BD32" s="36">
        <f t="shared" si="39"/>
        <v>147000</v>
      </c>
      <c r="BE32" s="36">
        <f t="shared" si="40"/>
        <v>73650.000000000015</v>
      </c>
      <c r="BF32" s="36">
        <f t="shared" si="41"/>
        <v>56700</v>
      </c>
      <c r="BG32" s="37">
        <f t="shared" si="42"/>
        <v>130350.00000000001</v>
      </c>
      <c r="BH32" s="38">
        <f t="shared" si="43"/>
        <v>65175.000000000007</v>
      </c>
      <c r="BI32" s="36">
        <f t="shared" si="44"/>
        <v>294600</v>
      </c>
      <c r="BJ32" s="39">
        <f t="shared" si="45"/>
        <v>0.21725000000000003</v>
      </c>
      <c r="BK32" s="35">
        <f t="shared" si="46"/>
        <v>133230.00000000003</v>
      </c>
      <c r="BL32" s="39">
        <f t="shared" si="47"/>
        <v>0.44410000000000011</v>
      </c>
    </row>
    <row r="33" spans="2:64">
      <c r="B33" s="41">
        <v>400000</v>
      </c>
      <c r="C33" s="42">
        <f t="shared" si="0"/>
        <v>101645.00000000001</v>
      </c>
      <c r="D33" s="43">
        <f t="shared" si="1"/>
        <v>97880.000000000015</v>
      </c>
      <c r="E33" s="43">
        <f t="shared" si="2"/>
        <v>94115.000000000015</v>
      </c>
      <c r="F33" s="44">
        <f t="shared" si="3"/>
        <v>91425</v>
      </c>
      <c r="G33" s="45">
        <f t="shared" si="4"/>
        <v>210820.00000000003</v>
      </c>
      <c r="H33" s="43">
        <f t="shared" si="5"/>
        <v>203290.00000000003</v>
      </c>
      <c r="I33" s="43">
        <f t="shared" si="6"/>
        <v>195760.00000000003</v>
      </c>
      <c r="J33" s="44">
        <f t="shared" si="7"/>
        <v>188230.00000000003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V33" s="34">
        <f t="shared" si="8"/>
        <v>400000</v>
      </c>
      <c r="W33" s="35">
        <f t="shared" si="9"/>
        <v>197900</v>
      </c>
      <c r="X33" s="36">
        <f t="shared" si="10"/>
        <v>101645.00000000001</v>
      </c>
      <c r="Y33" s="36">
        <f t="shared" si="11"/>
        <v>101645.00000000001</v>
      </c>
      <c r="Z33" s="37">
        <f t="shared" si="12"/>
        <v>203290.00000000003</v>
      </c>
      <c r="AA33" s="38">
        <f t="shared" si="13"/>
        <v>101645.00000000001</v>
      </c>
      <c r="AB33" s="36">
        <f t="shared" si="14"/>
        <v>396400</v>
      </c>
      <c r="AC33" s="39">
        <f t="shared" si="15"/>
        <v>0.25411250000000002</v>
      </c>
      <c r="AD33" s="35">
        <f t="shared" si="16"/>
        <v>210820.00000000003</v>
      </c>
      <c r="AE33" s="39">
        <f t="shared" si="17"/>
        <v>0.52705000000000002</v>
      </c>
      <c r="AF33" s="40"/>
      <c r="AG33" s="38">
        <f t="shared" si="18"/>
        <v>400000</v>
      </c>
      <c r="AH33" s="36">
        <f t="shared" si="19"/>
        <v>197600</v>
      </c>
      <c r="AI33" s="36">
        <f t="shared" si="20"/>
        <v>101480.00000000001</v>
      </c>
      <c r="AJ33" s="36">
        <f t="shared" si="21"/>
        <v>94280.000000000015</v>
      </c>
      <c r="AK33" s="37">
        <f t="shared" si="22"/>
        <v>195760.00000000003</v>
      </c>
      <c r="AL33" s="38">
        <f t="shared" si="23"/>
        <v>97880.000000000015</v>
      </c>
      <c r="AM33" s="36">
        <f t="shared" si="24"/>
        <v>395800</v>
      </c>
      <c r="AN33" s="39">
        <f t="shared" si="25"/>
        <v>0.24470000000000003</v>
      </c>
      <c r="AO33" s="35">
        <f t="shared" si="26"/>
        <v>203290.00000000003</v>
      </c>
      <c r="AP33" s="39">
        <f t="shared" si="27"/>
        <v>0.50822500000000004</v>
      </c>
      <c r="AQ33" s="40"/>
      <c r="AR33" s="38">
        <f t="shared" si="28"/>
        <v>400000</v>
      </c>
      <c r="AS33" s="36">
        <f t="shared" si="29"/>
        <v>197300</v>
      </c>
      <c r="AT33" s="36">
        <f t="shared" si="30"/>
        <v>101315.00000000001</v>
      </c>
      <c r="AU33" s="36">
        <f t="shared" si="31"/>
        <v>86915.000000000015</v>
      </c>
      <c r="AV33" s="37">
        <f t="shared" si="32"/>
        <v>188230.00000000003</v>
      </c>
      <c r="AW33" s="38">
        <f t="shared" si="33"/>
        <v>94115.000000000015</v>
      </c>
      <c r="AX33" s="36">
        <f t="shared" si="34"/>
        <v>395200</v>
      </c>
      <c r="AY33" s="39">
        <f t="shared" si="35"/>
        <v>0.23528750000000004</v>
      </c>
      <c r="AZ33" s="35">
        <f t="shared" si="36"/>
        <v>195760.00000000003</v>
      </c>
      <c r="BA33" s="39">
        <f t="shared" si="37"/>
        <v>0.48940000000000006</v>
      </c>
      <c r="BC33" s="38">
        <f t="shared" si="38"/>
        <v>400000</v>
      </c>
      <c r="BD33" s="36">
        <f t="shared" si="39"/>
        <v>197000</v>
      </c>
      <c r="BE33" s="36">
        <f t="shared" si="40"/>
        <v>101150.00000000001</v>
      </c>
      <c r="BF33" s="36">
        <f t="shared" si="41"/>
        <v>81700</v>
      </c>
      <c r="BG33" s="37">
        <f t="shared" si="42"/>
        <v>182850</v>
      </c>
      <c r="BH33" s="38">
        <f t="shared" si="43"/>
        <v>91425</v>
      </c>
      <c r="BI33" s="36">
        <f t="shared" si="44"/>
        <v>394600</v>
      </c>
      <c r="BJ33" s="39">
        <f t="shared" si="45"/>
        <v>0.2285625</v>
      </c>
      <c r="BK33" s="35">
        <f t="shared" si="46"/>
        <v>188230.00000000003</v>
      </c>
      <c r="BL33" s="39">
        <f t="shared" si="47"/>
        <v>0.47057500000000008</v>
      </c>
    </row>
    <row r="34" spans="2:64" ht="19" thickBot="1">
      <c r="B34" s="67">
        <v>1000000</v>
      </c>
      <c r="C34" s="68">
        <f t="shared" si="0"/>
        <v>266645.00000000006</v>
      </c>
      <c r="D34" s="69">
        <f t="shared" si="1"/>
        <v>262880.00000000006</v>
      </c>
      <c r="E34" s="69">
        <f t="shared" si="2"/>
        <v>259115.00000000006</v>
      </c>
      <c r="F34" s="70">
        <f t="shared" si="3"/>
        <v>255350.00000000006</v>
      </c>
      <c r="G34" s="71">
        <f t="shared" si="4"/>
        <v>540820.00000000012</v>
      </c>
      <c r="H34" s="69">
        <f t="shared" si="5"/>
        <v>533290.00000000012</v>
      </c>
      <c r="I34" s="69">
        <f t="shared" si="6"/>
        <v>525760.00000000012</v>
      </c>
      <c r="J34" s="70">
        <f t="shared" si="7"/>
        <v>518230.00000000012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V34" s="72">
        <f t="shared" si="8"/>
        <v>1000000</v>
      </c>
      <c r="W34" s="73">
        <f t="shared" si="9"/>
        <v>497900</v>
      </c>
      <c r="X34" s="74">
        <f t="shared" si="10"/>
        <v>266645.00000000006</v>
      </c>
      <c r="Y34" s="74">
        <f t="shared" si="11"/>
        <v>266645.00000000006</v>
      </c>
      <c r="Z34" s="75">
        <f t="shared" si="12"/>
        <v>533290.00000000012</v>
      </c>
      <c r="AA34" s="76">
        <f t="shared" si="13"/>
        <v>266645.00000000006</v>
      </c>
      <c r="AB34" s="74">
        <f t="shared" si="14"/>
        <v>996400</v>
      </c>
      <c r="AC34" s="77">
        <f t="shared" si="15"/>
        <v>0.26664500000000008</v>
      </c>
      <c r="AD34" s="73">
        <f t="shared" si="16"/>
        <v>540820.00000000012</v>
      </c>
      <c r="AE34" s="77">
        <f t="shared" si="17"/>
        <v>0.54082000000000008</v>
      </c>
      <c r="AF34" s="40"/>
      <c r="AG34" s="38">
        <f t="shared" si="18"/>
        <v>1000000</v>
      </c>
      <c r="AH34" s="36">
        <f t="shared" si="19"/>
        <v>497600</v>
      </c>
      <c r="AI34" s="36">
        <f t="shared" si="20"/>
        <v>266480.00000000006</v>
      </c>
      <c r="AJ34" s="36">
        <f t="shared" si="21"/>
        <v>259280.00000000006</v>
      </c>
      <c r="AK34" s="75">
        <f t="shared" si="22"/>
        <v>525760.00000000012</v>
      </c>
      <c r="AL34" s="76">
        <f t="shared" si="23"/>
        <v>262880.00000000006</v>
      </c>
      <c r="AM34" s="36">
        <f t="shared" si="24"/>
        <v>995800</v>
      </c>
      <c r="AN34" s="77">
        <f t="shared" si="25"/>
        <v>0.26288000000000006</v>
      </c>
      <c r="AO34" s="35">
        <f t="shared" si="26"/>
        <v>533290.00000000012</v>
      </c>
      <c r="AP34" s="77">
        <f t="shared" si="27"/>
        <v>0.53329000000000015</v>
      </c>
      <c r="AQ34" s="40"/>
      <c r="AR34" s="38">
        <f t="shared" si="28"/>
        <v>1000000</v>
      </c>
      <c r="AS34" s="36">
        <f t="shared" si="29"/>
        <v>497300</v>
      </c>
      <c r="AT34" s="36">
        <f t="shared" si="30"/>
        <v>266315.00000000006</v>
      </c>
      <c r="AU34" s="36">
        <f t="shared" si="31"/>
        <v>251915.00000000006</v>
      </c>
      <c r="AV34" s="75">
        <f t="shared" si="32"/>
        <v>518230.00000000012</v>
      </c>
      <c r="AW34" s="76">
        <f t="shared" si="33"/>
        <v>259115.00000000006</v>
      </c>
      <c r="AX34" s="36">
        <f t="shared" si="34"/>
        <v>995200</v>
      </c>
      <c r="AY34" s="77">
        <f t="shared" si="35"/>
        <v>0.25911500000000004</v>
      </c>
      <c r="AZ34" s="35">
        <f t="shared" si="36"/>
        <v>525760.00000000012</v>
      </c>
      <c r="BA34" s="77">
        <f t="shared" si="37"/>
        <v>0.52576000000000012</v>
      </c>
      <c r="BC34" s="38">
        <f t="shared" si="38"/>
        <v>1000000</v>
      </c>
      <c r="BD34" s="36">
        <f t="shared" si="39"/>
        <v>497000</v>
      </c>
      <c r="BE34" s="36">
        <f t="shared" si="40"/>
        <v>266150.00000000006</v>
      </c>
      <c r="BF34" s="36">
        <f t="shared" si="41"/>
        <v>244550.00000000006</v>
      </c>
      <c r="BG34" s="75">
        <f t="shared" si="42"/>
        <v>510700.00000000012</v>
      </c>
      <c r="BH34" s="76">
        <f t="shared" si="43"/>
        <v>255350.00000000006</v>
      </c>
      <c r="BI34" s="36">
        <f t="shared" si="44"/>
        <v>994600</v>
      </c>
      <c r="BJ34" s="77">
        <f t="shared" si="45"/>
        <v>0.25535000000000008</v>
      </c>
      <c r="BK34" s="35">
        <f t="shared" si="46"/>
        <v>518230.00000000012</v>
      </c>
      <c r="BL34" s="77">
        <f t="shared" si="47"/>
        <v>0.51823000000000008</v>
      </c>
    </row>
    <row r="35" spans="2:64">
      <c r="B35" s="78" t="s">
        <v>104</v>
      </c>
      <c r="W35" s="78"/>
      <c r="X35" s="78"/>
      <c r="Y35" s="78"/>
      <c r="Z35" s="78"/>
      <c r="AA35" s="78"/>
    </row>
    <row r="36" spans="2:64">
      <c r="B36" s="78"/>
    </row>
    <row r="37" spans="2:64">
      <c r="B37" s="78"/>
    </row>
    <row r="44" spans="2:64">
      <c r="B44" s="78"/>
      <c r="W44" s="78"/>
      <c r="X44" s="78"/>
      <c r="Y44" s="78"/>
      <c r="Z44" s="78"/>
      <c r="AA44" s="78"/>
    </row>
    <row r="45" spans="2:64">
      <c r="B45" s="79"/>
      <c r="W45" s="78"/>
      <c r="X45" s="78"/>
      <c r="Y45" s="78"/>
      <c r="Z45" s="78"/>
      <c r="AA45" s="78"/>
    </row>
    <row r="46" spans="2:64">
      <c r="B46" s="79"/>
      <c r="W46" s="78"/>
      <c r="X46" s="78"/>
      <c r="Y46" s="78"/>
      <c r="Z46" s="78"/>
      <c r="AA46" s="78"/>
    </row>
    <row r="47" spans="2:64">
      <c r="B47" s="80"/>
      <c r="C47" s="2"/>
      <c r="D47" s="2"/>
      <c r="E47" s="2"/>
      <c r="F47" s="2"/>
      <c r="G47" s="2"/>
      <c r="H47" s="2"/>
      <c r="I47" s="2"/>
      <c r="J47" s="2"/>
      <c r="K47" s="8"/>
      <c r="L47" s="8"/>
      <c r="M47" s="8"/>
      <c r="N47" s="8"/>
      <c r="O47" s="8"/>
      <c r="P47" s="8"/>
      <c r="Q47" s="8"/>
      <c r="R47" s="8"/>
      <c r="S47" s="8"/>
      <c r="T47" s="8"/>
      <c r="U47" s="2"/>
      <c r="V47" s="2"/>
      <c r="W47" s="2"/>
      <c r="X47" s="2"/>
      <c r="Y47" s="6"/>
      <c r="Z47" s="6"/>
    </row>
    <row r="48" spans="2:64">
      <c r="B48" s="81"/>
      <c r="C48" s="2"/>
      <c r="D48" s="2"/>
      <c r="E48" s="2"/>
      <c r="F48" s="2"/>
      <c r="G48" s="2"/>
      <c r="H48" s="2"/>
      <c r="I48" s="2"/>
      <c r="J48" s="2"/>
      <c r="K48" s="8"/>
      <c r="L48" s="8"/>
      <c r="M48" s="8"/>
      <c r="N48" s="8"/>
      <c r="O48" s="8"/>
      <c r="P48" s="8"/>
      <c r="Q48" s="8"/>
      <c r="R48" s="8"/>
      <c r="S48" s="8"/>
      <c r="T48" s="8"/>
      <c r="U48" s="2"/>
      <c r="V48" s="2"/>
      <c r="W48" s="7"/>
      <c r="X48" s="7"/>
      <c r="Y48" s="6"/>
      <c r="Z48" s="6"/>
    </row>
    <row r="49" spans="2:25">
      <c r="B49" s="81"/>
      <c r="C49" s="2"/>
      <c r="D49" s="2"/>
      <c r="E49" s="2"/>
      <c r="F49" s="2"/>
      <c r="G49" s="2"/>
      <c r="H49" s="2"/>
      <c r="I49" s="2"/>
      <c r="J49" s="2"/>
      <c r="K49" s="8"/>
      <c r="L49" s="8"/>
      <c r="M49" s="8"/>
      <c r="N49" s="8"/>
      <c r="O49" s="8"/>
      <c r="P49" s="8"/>
      <c r="Q49" s="8"/>
      <c r="R49" s="8"/>
      <c r="S49" s="8"/>
      <c r="T49" s="8"/>
      <c r="U49" s="2"/>
      <c r="V49" s="2"/>
      <c r="W49" s="7"/>
      <c r="X49" s="7"/>
      <c r="Y49" s="5" t="s">
        <v>26</v>
      </c>
    </row>
    <row r="50" spans="2:25">
      <c r="B50" s="81"/>
      <c r="C50" s="2"/>
      <c r="D50" s="2"/>
      <c r="E50" s="2"/>
      <c r="F50" s="2"/>
      <c r="G50" s="2"/>
      <c r="H50" s="2"/>
      <c r="I50" s="2"/>
      <c r="J50" s="2"/>
      <c r="K50" s="8"/>
      <c r="L50" s="8"/>
      <c r="M50" s="8"/>
      <c r="N50" s="8"/>
      <c r="O50" s="8"/>
      <c r="P50" s="8"/>
      <c r="Q50" s="8"/>
      <c r="R50" s="8"/>
      <c r="S50" s="8"/>
      <c r="T50" s="8"/>
      <c r="U50" s="2"/>
      <c r="V50" s="2"/>
      <c r="W50" s="7"/>
      <c r="X50" s="7"/>
      <c r="Y50" s="5" t="s">
        <v>26</v>
      </c>
    </row>
    <row r="51" spans="2:25">
      <c r="B51" s="81"/>
      <c r="C51" s="2"/>
      <c r="D51" s="2"/>
      <c r="E51" s="2"/>
      <c r="F51" s="2"/>
      <c r="G51" s="2"/>
      <c r="H51" s="2"/>
      <c r="I51" s="2"/>
      <c r="J51" s="2"/>
      <c r="K51" s="8"/>
      <c r="L51" s="8"/>
      <c r="M51" s="8"/>
      <c r="N51" s="8"/>
      <c r="O51" s="8"/>
      <c r="P51" s="8"/>
      <c r="Q51" s="8"/>
      <c r="R51" s="8"/>
      <c r="S51" s="8"/>
      <c r="T51" s="8"/>
      <c r="U51" s="2"/>
      <c r="V51" s="2"/>
      <c r="W51" s="7"/>
      <c r="X51" s="7"/>
      <c r="Y51" s="5" t="s">
        <v>26</v>
      </c>
    </row>
    <row r="52" spans="2:25">
      <c r="B52" s="81"/>
      <c r="C52" s="2"/>
      <c r="D52" s="2"/>
      <c r="E52" s="2"/>
      <c r="F52" s="2"/>
      <c r="G52" s="2"/>
      <c r="H52" s="2"/>
      <c r="I52" s="2"/>
      <c r="J52" s="2"/>
      <c r="K52" s="8"/>
      <c r="L52" s="8"/>
      <c r="M52" s="8"/>
      <c r="N52" s="8"/>
      <c r="O52" s="8"/>
      <c r="P52" s="8"/>
      <c r="Q52" s="8"/>
      <c r="R52" s="8"/>
      <c r="S52" s="8"/>
      <c r="T52" s="8"/>
      <c r="U52" s="2"/>
      <c r="V52" s="2"/>
      <c r="W52" s="7"/>
      <c r="X52" s="7"/>
      <c r="Y52" s="5" t="s">
        <v>26</v>
      </c>
    </row>
    <row r="53" spans="2:25">
      <c r="B53" s="81"/>
      <c r="C53" s="2"/>
      <c r="D53" s="2"/>
      <c r="E53" s="2"/>
      <c r="F53" s="2"/>
      <c r="G53" s="2"/>
      <c r="H53" s="2"/>
      <c r="I53" s="2"/>
      <c r="J53" s="2"/>
      <c r="K53" s="8"/>
      <c r="L53" s="8"/>
      <c r="M53" s="8"/>
      <c r="N53" s="8"/>
      <c r="O53" s="8"/>
      <c r="P53" s="8"/>
      <c r="Q53" s="8"/>
      <c r="R53" s="8"/>
      <c r="S53" s="8"/>
      <c r="T53" s="8"/>
      <c r="U53" s="2"/>
      <c r="V53" s="2"/>
      <c r="W53" s="7"/>
      <c r="X53" s="7"/>
      <c r="Y53" s="5" t="s">
        <v>26</v>
      </c>
    </row>
    <row r="54" spans="2:25">
      <c r="B54" s="81"/>
      <c r="C54" s="2"/>
      <c r="D54" s="2"/>
      <c r="E54" s="2"/>
      <c r="F54" s="2"/>
      <c r="G54" s="2"/>
      <c r="H54" s="2"/>
      <c r="I54" s="2"/>
      <c r="J54" s="2"/>
      <c r="K54" s="8"/>
      <c r="L54" s="8"/>
      <c r="M54" s="8"/>
      <c r="N54" s="8"/>
      <c r="O54" s="8"/>
      <c r="P54" s="8"/>
      <c r="Q54" s="8"/>
      <c r="R54" s="8"/>
      <c r="S54" s="8"/>
      <c r="T54" s="8"/>
      <c r="U54" s="2"/>
      <c r="V54" s="2"/>
      <c r="W54" s="7"/>
      <c r="X54" s="7"/>
      <c r="Y54" s="5" t="s">
        <v>26</v>
      </c>
    </row>
    <row r="55" spans="2:25">
      <c r="B55" s="81"/>
      <c r="C55" s="2"/>
      <c r="D55" s="2"/>
      <c r="E55" s="2"/>
      <c r="F55" s="2"/>
      <c r="G55" s="2"/>
      <c r="H55" s="2"/>
      <c r="I55" s="2"/>
      <c r="J55" s="2"/>
      <c r="K55" s="8"/>
      <c r="L55" s="8"/>
      <c r="M55" s="8"/>
      <c r="N55" s="8"/>
      <c r="O55" s="8"/>
      <c r="P55" s="8"/>
      <c r="Q55" s="8"/>
      <c r="R55" s="8"/>
      <c r="S55" s="8"/>
      <c r="T55" s="8"/>
      <c r="U55" s="2"/>
      <c r="V55" s="2"/>
      <c r="W55" s="7"/>
      <c r="X55" s="7"/>
      <c r="Y55" s="5" t="s">
        <v>26</v>
      </c>
    </row>
    <row r="56" spans="2:25">
      <c r="B56" s="81"/>
      <c r="C56" s="2"/>
      <c r="D56" s="2"/>
      <c r="E56" s="2"/>
      <c r="F56" s="2"/>
      <c r="G56" s="2"/>
      <c r="H56" s="2"/>
      <c r="I56" s="2"/>
      <c r="J56" s="2"/>
      <c r="K56" s="8"/>
      <c r="L56" s="8"/>
      <c r="M56" s="8"/>
      <c r="N56" s="8"/>
      <c r="O56" s="8"/>
      <c r="P56" s="8"/>
      <c r="Q56" s="8"/>
      <c r="R56" s="8"/>
      <c r="S56" s="8"/>
      <c r="T56" s="8"/>
      <c r="U56" s="2"/>
      <c r="V56" s="2"/>
      <c r="W56" s="7"/>
      <c r="X56" s="7"/>
      <c r="Y56" s="5" t="s">
        <v>26</v>
      </c>
    </row>
    <row r="57" spans="2:25">
      <c r="B57" s="6"/>
      <c r="W57" s="6"/>
      <c r="X57" s="6"/>
      <c r="Y57" s="5" t="s">
        <v>26</v>
      </c>
    </row>
    <row r="58" spans="2:25">
      <c r="B58" s="6"/>
      <c r="W58" s="6"/>
      <c r="X58" s="6"/>
      <c r="Y58" s="5" t="s">
        <v>26</v>
      </c>
    </row>
    <row r="59" spans="2:25">
      <c r="B59" s="6"/>
      <c r="W59" s="6"/>
      <c r="X59" s="6"/>
      <c r="Y59" s="5" t="s">
        <v>26</v>
      </c>
    </row>
    <row r="60" spans="2:25">
      <c r="B60" s="6"/>
      <c r="W60" s="6"/>
      <c r="X60" s="6"/>
      <c r="Y60" s="5" t="s">
        <v>26</v>
      </c>
    </row>
  </sheetData>
  <sheetProtection sheet="1" objects="1" scenarios="1" selectLockedCells="1"/>
  <mergeCells count="15">
    <mergeCell ref="B4:B5"/>
    <mergeCell ref="C4:F5"/>
    <mergeCell ref="G4:J5"/>
    <mergeCell ref="W4:AE4"/>
    <mergeCell ref="AG4:AP4"/>
    <mergeCell ref="BC4:BL4"/>
    <mergeCell ref="AA5:AC5"/>
    <mergeCell ref="AD5:AE5"/>
    <mergeCell ref="AL5:AN5"/>
    <mergeCell ref="AO5:AP5"/>
    <mergeCell ref="AW5:AY5"/>
    <mergeCell ref="AZ5:BA5"/>
    <mergeCell ref="BH5:BJ5"/>
    <mergeCell ref="BK5:BL5"/>
    <mergeCell ref="AR4:BA4"/>
  </mergeCells>
  <phoneticPr fontId="4"/>
  <printOptions gridLinesSet="0"/>
  <pageMargins left="0.75" right="0.75" top="1" bottom="1" header="0.5" footer="0.5"/>
  <pageSetup paperSize="9" scale="10"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8"/>
  <sheetViews>
    <sheetView showRuler="0" workbookViewId="0">
      <selection activeCell="E5" sqref="E5"/>
    </sheetView>
  </sheetViews>
  <sheetFormatPr baseColWidth="12" defaultRowHeight="18" x14ac:dyDescent="0"/>
  <cols>
    <col min="4" max="4" width="16" customWidth="1"/>
    <col min="5" max="5" width="40.6640625" customWidth="1"/>
  </cols>
  <sheetData>
    <row r="1" spans="3:5">
      <c r="C1" s="173">
        <f>MAX(C3:C48)</f>
        <v>0.02</v>
      </c>
      <c r="D1" s="174">
        <f>MAX(D3:D48)</f>
        <v>44010</v>
      </c>
    </row>
    <row r="2" spans="3:5">
      <c r="C2" s="175" t="s">
        <v>80</v>
      </c>
      <c r="D2" s="176" t="s">
        <v>81</v>
      </c>
      <c r="E2" s="177" t="s">
        <v>82</v>
      </c>
    </row>
    <row r="3" spans="3:5">
      <c r="C3" s="178">
        <v>0.01</v>
      </c>
      <c r="D3" s="179">
        <v>43915</v>
      </c>
      <c r="E3" s="180" t="s">
        <v>83</v>
      </c>
    </row>
    <row r="4" spans="3:5">
      <c r="C4" s="181">
        <v>0.02</v>
      </c>
      <c r="D4" s="182">
        <v>44010</v>
      </c>
      <c r="E4" s="183" t="s">
        <v>89</v>
      </c>
    </row>
    <row r="5" spans="3:5">
      <c r="C5" s="181"/>
      <c r="D5" s="182"/>
      <c r="E5" s="183"/>
    </row>
    <row r="6" spans="3:5">
      <c r="C6" s="181"/>
      <c r="D6" s="182"/>
      <c r="E6" s="183"/>
    </row>
    <row r="7" spans="3:5">
      <c r="C7" s="181"/>
      <c r="D7" s="182"/>
      <c r="E7" s="183"/>
    </row>
    <row r="8" spans="3:5">
      <c r="C8" s="181"/>
      <c r="D8" s="182"/>
      <c r="E8" s="183"/>
    </row>
    <row r="9" spans="3:5">
      <c r="C9" s="181"/>
      <c r="D9" s="182"/>
      <c r="E9" s="183"/>
    </row>
    <row r="10" spans="3:5">
      <c r="C10" s="181"/>
      <c r="D10" s="182"/>
      <c r="E10" s="183"/>
    </row>
    <row r="11" spans="3:5">
      <c r="C11" s="181"/>
      <c r="D11" s="182"/>
      <c r="E11" s="183"/>
    </row>
    <row r="12" spans="3:5">
      <c r="C12" s="181"/>
      <c r="D12" s="182"/>
      <c r="E12" s="183"/>
    </row>
    <row r="13" spans="3:5">
      <c r="C13" s="181"/>
      <c r="D13" s="182"/>
      <c r="E13" s="183"/>
    </row>
    <row r="14" spans="3:5">
      <c r="C14" s="184"/>
      <c r="D14" s="182"/>
      <c r="E14" s="183"/>
    </row>
    <row r="15" spans="3:5">
      <c r="C15" s="184"/>
      <c r="D15" s="182"/>
      <c r="E15" s="183"/>
    </row>
    <row r="16" spans="3:5">
      <c r="C16" s="181"/>
      <c r="D16" s="182"/>
      <c r="E16" s="183"/>
    </row>
    <row r="17" spans="3:5">
      <c r="C17" s="181"/>
      <c r="D17" s="182"/>
      <c r="E17" s="183"/>
    </row>
    <row r="18" spans="3:5">
      <c r="C18" s="181"/>
      <c r="D18" s="182"/>
      <c r="E18" s="183"/>
    </row>
    <row r="19" spans="3:5">
      <c r="C19" s="181"/>
      <c r="D19" s="182"/>
      <c r="E19" s="183"/>
    </row>
    <row r="20" spans="3:5">
      <c r="C20" s="181"/>
      <c r="D20" s="182"/>
      <c r="E20" s="183"/>
    </row>
    <row r="21" spans="3:5">
      <c r="C21" s="181"/>
      <c r="D21" s="182"/>
      <c r="E21" s="183"/>
    </row>
    <row r="22" spans="3:5">
      <c r="C22" s="181"/>
      <c r="D22" s="182"/>
      <c r="E22" s="183"/>
    </row>
    <row r="23" spans="3:5">
      <c r="C23" s="181"/>
      <c r="D23" s="182"/>
      <c r="E23" s="183"/>
    </row>
    <row r="24" spans="3:5">
      <c r="C24" s="181"/>
      <c r="D24" s="182"/>
      <c r="E24" s="183"/>
    </row>
    <row r="25" spans="3:5">
      <c r="C25" s="181"/>
      <c r="D25" s="182"/>
      <c r="E25" s="183"/>
    </row>
    <row r="26" spans="3:5">
      <c r="C26" s="181"/>
      <c r="D26" s="182"/>
      <c r="E26" s="183"/>
    </row>
    <row r="27" spans="3:5">
      <c r="C27" s="181"/>
      <c r="D27" s="182"/>
      <c r="E27" s="183"/>
    </row>
    <row r="28" spans="3:5">
      <c r="C28" s="181"/>
      <c r="D28" s="182"/>
      <c r="E28" s="183"/>
    </row>
    <row r="29" spans="3:5">
      <c r="C29" s="181"/>
      <c r="D29" s="182"/>
      <c r="E29" s="183"/>
    </row>
    <row r="30" spans="3:5">
      <c r="C30" s="181"/>
      <c r="D30" s="182"/>
      <c r="E30" s="183"/>
    </row>
    <row r="31" spans="3:5">
      <c r="C31" s="181"/>
      <c r="D31" s="182"/>
      <c r="E31" s="183"/>
    </row>
    <row r="32" spans="3:5">
      <c r="C32" s="181"/>
      <c r="D32" s="182"/>
      <c r="E32" s="183"/>
    </row>
    <row r="33" spans="3:5">
      <c r="C33" s="181"/>
      <c r="D33" s="182"/>
      <c r="E33" s="183"/>
    </row>
    <row r="34" spans="3:5">
      <c r="C34" s="181"/>
      <c r="D34" s="182"/>
      <c r="E34" s="183"/>
    </row>
    <row r="35" spans="3:5">
      <c r="C35" s="181"/>
      <c r="D35" s="182"/>
      <c r="E35" s="183"/>
    </row>
    <row r="36" spans="3:5">
      <c r="C36" s="181"/>
      <c r="D36" s="182"/>
      <c r="E36" s="183"/>
    </row>
    <row r="37" spans="3:5">
      <c r="C37" s="181"/>
      <c r="D37" s="182"/>
      <c r="E37" s="183"/>
    </row>
    <row r="38" spans="3:5">
      <c r="C38" s="185"/>
      <c r="D38" s="186"/>
      <c r="E38" s="187"/>
    </row>
    <row r="39" spans="3:5">
      <c r="C39" s="185"/>
      <c r="D39" s="186"/>
      <c r="E39" s="187"/>
    </row>
    <row r="40" spans="3:5">
      <c r="C40" s="185"/>
      <c r="D40" s="186"/>
      <c r="E40" s="187"/>
    </row>
    <row r="41" spans="3:5">
      <c r="C41" s="185"/>
      <c r="D41" s="186"/>
      <c r="E41" s="187"/>
    </row>
    <row r="42" spans="3:5">
      <c r="C42" s="185"/>
      <c r="D42" s="186"/>
      <c r="E42" s="187"/>
    </row>
    <row r="43" spans="3:5">
      <c r="C43" s="185"/>
      <c r="D43" s="186"/>
      <c r="E43" s="187"/>
    </row>
    <row r="44" spans="3:5">
      <c r="C44" s="185"/>
      <c r="D44" s="186"/>
      <c r="E44" s="187"/>
    </row>
    <row r="45" spans="3:5">
      <c r="C45" s="185"/>
      <c r="D45" s="186"/>
      <c r="E45" s="187"/>
    </row>
    <row r="46" spans="3:5">
      <c r="C46" s="185"/>
      <c r="D46" s="186"/>
      <c r="E46" s="187"/>
    </row>
    <row r="47" spans="3:5">
      <c r="C47" s="185"/>
      <c r="D47" s="186"/>
      <c r="E47" s="187"/>
    </row>
    <row r="48" spans="3:5">
      <c r="C48" s="188"/>
      <c r="D48" s="189"/>
      <c r="E48" s="190"/>
    </row>
  </sheetData>
  <phoneticPr fontId="4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任意分割一次</vt:lpstr>
      <vt:lpstr>任意分割二次</vt:lpstr>
      <vt:lpstr>総合税率表</vt:lpstr>
      <vt:lpstr>相続早見複数</vt:lpstr>
      <vt:lpstr>Ver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2020-10-15T02:25:16Z</cp:lastPrinted>
  <dcterms:created xsi:type="dcterms:W3CDTF">2020-03-25T06:02:33Z</dcterms:created>
  <dcterms:modified xsi:type="dcterms:W3CDTF">2020-10-15T02:40:33Z</dcterms:modified>
  <cp:category/>
</cp:coreProperties>
</file>